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Skjad01\共有フォルダ\C 汎用フォルダ\C3 個人フォルダ\C31 企画本部\C31-② 杉本\"/>
    </mc:Choice>
  </mc:AlternateContent>
  <xr:revisionPtr revIDLastSave="0" documentId="13_ncr:1_{C18701AB-8077-479A-AC87-FB5C640731F7}" xr6:coauthVersionLast="44" xr6:coauthVersionMax="44" xr10:uidLastSave="{00000000-0000-0000-0000-000000000000}"/>
  <bookViews>
    <workbookView xWindow="-120" yWindow="-120" windowWidth="20730" windowHeight="11760" xr2:uid="{00000000-000D-0000-FFFF-FFFF00000000}"/>
  </bookViews>
  <sheets>
    <sheet name="確認申請手数料" sheetId="1" r:id="rId1"/>
    <sheet name="検査手数料" sheetId="3" r:id="rId2"/>
  </sheets>
  <definedNames>
    <definedName name="加算手数料">確認申請手数料!$F$7:$J$19</definedName>
    <definedName name="階避難">確認申請手数料!$F$7:$F$19</definedName>
    <definedName name="確認_旧手数料">確認申請手数料!$AM$7:$AO$19</definedName>
    <definedName name="確認_新手数料">確認申請手数料!$AQ$7:$AS$19</definedName>
    <definedName name="基準日">確認申請手数料!$AQ$6</definedName>
    <definedName name="検査_加算手数料">検査手数料!$I$9:$K$20</definedName>
    <definedName name="検査手数料" localSheetId="1">検査手数料!$C$9:$H$20</definedName>
    <definedName name="検査面積区分" localSheetId="1">検査手数料!$A$9:$A$20</definedName>
    <definedName name="検証加算">確認申請手数料!$F$6:$J$6</definedName>
    <definedName name="構造計算書主棟加算">確認申請手数料!$W$7:$W$10</definedName>
    <definedName name="構造計算書他棟加算">確認申請手数料!$V$7:$V$19</definedName>
    <definedName name="省エネ加算">検査手数料!$N$9:$R$15</definedName>
    <definedName name="省エネ面積区分">検査手数料!$L$9:$L$15</definedName>
    <definedName name="申請手数料" localSheetId="1">検査手数料!$C$9:$E$20</definedName>
    <definedName name="申請手数料">確認申請手数料!$C$7:$E$19</definedName>
    <definedName name="申請種類" localSheetId="1">検査手数料!$C$8:$E$8</definedName>
    <definedName name="申請種類">確認申請手数料!$C$6:$E$6</definedName>
    <definedName name="全館避難">確認申請手数料!$G$7:$G$19</definedName>
    <definedName name="耐火性能">確認申請手数料!$H$7:$H$19</definedName>
    <definedName name="天空率">確認申請手数料!$J$7</definedName>
    <definedName name="防火区画">確認申請手数料!$I$7:$I$19</definedName>
    <definedName name="面積区分">確認申請手数料!$A$7:$A$19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" i="3" l="1"/>
  <c r="M6" i="3" s="1"/>
  <c r="S30" i="3" l="1"/>
  <c r="R30" i="3"/>
  <c r="Q30" i="3"/>
  <c r="P30" i="3"/>
  <c r="B31" i="3" l="1"/>
  <c r="I2" i="3"/>
  <c r="P2" i="1"/>
  <c r="K8" i="3"/>
  <c r="J8" i="3"/>
  <c r="J30" i="3" l="1"/>
  <c r="J31" i="3"/>
  <c r="I30" i="3"/>
  <c r="H15" i="3"/>
  <c r="K31" i="3"/>
  <c r="N12" i="3"/>
  <c r="O12" i="3" s="1"/>
  <c r="P12" i="3" s="1"/>
  <c r="N13" i="3"/>
  <c r="O13" i="3" s="1"/>
  <c r="N10" i="3"/>
  <c r="O10" i="3" s="1"/>
  <c r="P10" i="3" s="1"/>
  <c r="N14" i="3"/>
  <c r="O14" i="3" s="1"/>
  <c r="P14" i="3" s="1"/>
  <c r="N11" i="3"/>
  <c r="N15" i="3"/>
  <c r="O15" i="3" s="1"/>
  <c r="P15" i="3" s="1"/>
  <c r="N9" i="3"/>
  <c r="O9" i="3" s="1"/>
  <c r="P9" i="3" s="1"/>
  <c r="H9" i="3"/>
  <c r="E11" i="3"/>
  <c r="G10" i="3"/>
  <c r="E13" i="3"/>
  <c r="C14" i="3"/>
  <c r="E9" i="3"/>
  <c r="C12" i="3"/>
  <c r="G14" i="3"/>
  <c r="C10" i="3"/>
  <c r="G12" i="3"/>
  <c r="E15" i="3"/>
  <c r="F9" i="3"/>
  <c r="D10" i="3"/>
  <c r="H10" i="3"/>
  <c r="F11" i="3"/>
  <c r="D12" i="3"/>
  <c r="H12" i="3"/>
  <c r="F13" i="3"/>
  <c r="F31" i="3" s="1"/>
  <c r="D14" i="3"/>
  <c r="H14" i="3"/>
  <c r="F15" i="3"/>
  <c r="C9" i="3"/>
  <c r="G9" i="3"/>
  <c r="E10" i="3"/>
  <c r="C11" i="3"/>
  <c r="G11" i="3"/>
  <c r="E12" i="3"/>
  <c r="C13" i="3"/>
  <c r="G13" i="3"/>
  <c r="G31" i="3" s="1"/>
  <c r="E14" i="3"/>
  <c r="C15" i="3"/>
  <c r="G15" i="3"/>
  <c r="D9" i="3"/>
  <c r="F10" i="3"/>
  <c r="D11" i="3"/>
  <c r="H11" i="3"/>
  <c r="F12" i="3"/>
  <c r="D13" i="3"/>
  <c r="D31" i="3" s="1"/>
  <c r="H13" i="3"/>
  <c r="H31" i="3" s="1"/>
  <c r="F14" i="3"/>
  <c r="D15" i="3"/>
  <c r="E31" i="3" l="1"/>
  <c r="P13" i="3"/>
  <c r="Q13" i="3" s="1"/>
  <c r="R12" i="3"/>
  <c r="Q12" i="3"/>
  <c r="R14" i="3"/>
  <c r="Q14" i="3"/>
  <c r="R9" i="3"/>
  <c r="Q9" i="3"/>
  <c r="R10" i="3"/>
  <c r="Q10" i="3"/>
  <c r="R15" i="3"/>
  <c r="Q15" i="3"/>
  <c r="O11" i="3"/>
  <c r="P11" i="3" s="1"/>
  <c r="Q31" i="3" s="1"/>
  <c r="O18" i="3"/>
  <c r="C31" i="3"/>
  <c r="O30" i="3"/>
  <c r="O31" i="3" s="1"/>
  <c r="R13" i="3" l="1"/>
  <c r="P31" i="3"/>
  <c r="R11" i="3"/>
  <c r="S31" i="3" s="1"/>
  <c r="Q11" i="3"/>
  <c r="R31" i="3" s="1"/>
  <c r="H8" i="3"/>
  <c r="G8" i="3"/>
  <c r="F8" i="3"/>
  <c r="E8" i="3"/>
  <c r="D8" i="3"/>
  <c r="O19" i="3" l="1"/>
  <c r="O17" i="3"/>
  <c r="Q30" i="1"/>
  <c r="O30" i="1"/>
  <c r="M30" i="1"/>
  <c r="O20" i="3" l="1"/>
  <c r="L30" i="1"/>
  <c r="K30" i="1"/>
  <c r="M7" i="1"/>
  <c r="R30" i="1" l="1"/>
  <c r="P30" i="1"/>
  <c r="N30" i="1"/>
  <c r="C7" i="1" l="1"/>
  <c r="D14" i="1"/>
  <c r="D12" i="1"/>
  <c r="D10" i="1"/>
  <c r="D8" i="1"/>
  <c r="C10" i="1"/>
  <c r="C9" i="1"/>
  <c r="C14" i="1"/>
  <c r="C12" i="1"/>
  <c r="C8" i="1"/>
  <c r="D13" i="1"/>
  <c r="D11" i="1"/>
  <c r="D9" i="1"/>
  <c r="D7" i="1"/>
  <c r="C13" i="1"/>
  <c r="C11" i="1"/>
  <c r="E6" i="1"/>
  <c r="D6" i="1"/>
  <c r="D30" i="1"/>
  <c r="Q7" i="1" l="1"/>
  <c r="O7" i="1" l="1"/>
  <c r="J30" i="1" l="1"/>
  <c r="I30" i="1"/>
  <c r="H30" i="1"/>
  <c r="G30" i="1"/>
  <c r="F30" i="1"/>
  <c r="E30" i="1"/>
  <c r="C30" i="1"/>
  <c r="F20" i="1" l="1"/>
</calcChain>
</file>

<file path=xl/sharedStrings.xml><?xml version="1.0" encoding="utf-8"?>
<sst xmlns="http://schemas.openxmlformats.org/spreadsheetml/2006/main" count="98" uniqueCount="79">
  <si>
    <t>天空率</t>
  </si>
  <si>
    <t>20,000 ＜ Ａ ≦ 50,000</t>
    <phoneticPr fontId="2"/>
  </si>
  <si>
    <t>10,000 ＜ Ａ ≦ 20,000</t>
    <phoneticPr fontId="2"/>
  </si>
  <si>
    <t>7,000 ＜ Ａ ≦ 10,000</t>
    <phoneticPr fontId="2"/>
  </si>
  <si>
    <t>5,000 ＜ Ａ ≦   7,000</t>
    <phoneticPr fontId="2"/>
  </si>
  <si>
    <t>3,000 ＜ Ａ ≦   5,000</t>
    <phoneticPr fontId="2"/>
  </si>
  <si>
    <t>2,000 ＜ Ａ ≦   3,000</t>
    <phoneticPr fontId="2"/>
  </si>
  <si>
    <t>1,000 ＜ Ａ ≦   2,000</t>
    <phoneticPr fontId="2"/>
  </si>
  <si>
    <t>500 ＜ Ａ ≦   1,000</t>
    <phoneticPr fontId="2"/>
  </si>
  <si>
    <t>200 ＜ Ａ ≦     500</t>
    <phoneticPr fontId="2"/>
  </si>
  <si>
    <t>100 ＜ Ａ ≦     200</t>
    <phoneticPr fontId="2"/>
  </si>
  <si>
    <t>30 ＜ Ａ ≦     100</t>
    <phoneticPr fontId="2"/>
  </si>
  <si>
    <t>Ａ ≦       30</t>
    <phoneticPr fontId="2"/>
  </si>
  <si>
    <t>型式部材等
製造者認証</t>
    <phoneticPr fontId="2"/>
  </si>
  <si>
    <t>全 館 避 難
安全検証法</t>
    <phoneticPr fontId="2"/>
  </si>
  <si>
    <t>耐火性能
検  証  法</t>
    <phoneticPr fontId="2"/>
  </si>
  <si>
    <t>階   避   難
安全検証法</t>
    <phoneticPr fontId="2"/>
  </si>
  <si>
    <t>防火区画
検 証 法</t>
    <phoneticPr fontId="2"/>
  </si>
  <si>
    <t>床面積の合計Ａ（㎡)</t>
    <phoneticPr fontId="2"/>
  </si>
  <si>
    <t>構　造　計　算　書　加　算</t>
    <rPh sb="8" eb="9">
      <t>ショ</t>
    </rPh>
    <phoneticPr fontId="2"/>
  </si>
  <si>
    <t>法第 6 条
第 1 項
第 4 号</t>
    <rPh sb="1" eb="2">
      <t>ダイ</t>
    </rPh>
    <rPh sb="13" eb="14">
      <t>ダイ</t>
    </rPh>
    <phoneticPr fontId="2"/>
  </si>
  <si>
    <t>確 認 の 申 請 手 数 料</t>
    <phoneticPr fontId="2"/>
  </si>
  <si>
    <t>検 証 法 等 に よ る 加 算</t>
    <phoneticPr fontId="2"/>
  </si>
  <si>
    <t>床面積</t>
    <rPh sb="0" eb="1">
      <t>ユカ</t>
    </rPh>
    <rPh sb="1" eb="2">
      <t>メン</t>
    </rPh>
    <rPh sb="2" eb="3">
      <t>セキ</t>
    </rPh>
    <phoneticPr fontId="2"/>
  </si>
  <si>
    <t>床面積</t>
    <rPh sb="0" eb="3">
      <t>ユカメンセキ</t>
    </rPh>
    <phoneticPr fontId="2"/>
  </si>
  <si>
    <t>2　棟　目</t>
    <rPh sb="2" eb="3">
      <t>ムネ</t>
    </rPh>
    <rPh sb="4" eb="5">
      <t>メ</t>
    </rPh>
    <phoneticPr fontId="2"/>
  </si>
  <si>
    <t>3　棟　目</t>
    <rPh sb="2" eb="3">
      <t>ムネ</t>
    </rPh>
    <rPh sb="4" eb="5">
      <t>メ</t>
    </rPh>
    <phoneticPr fontId="2"/>
  </si>
  <si>
    <t>4　棟　目</t>
    <rPh sb="2" eb="3">
      <t>ムネ</t>
    </rPh>
    <rPh sb="4" eb="5">
      <t>メ</t>
    </rPh>
    <phoneticPr fontId="2"/>
  </si>
  <si>
    <t>法第 6 条
第 1 項
第1号～3号</t>
    <rPh sb="1" eb="2">
      <t>ダイ</t>
    </rPh>
    <rPh sb="13" eb="14">
      <t>ダイ</t>
    </rPh>
    <phoneticPr fontId="2"/>
  </si>
  <si>
    <t>中間検査</t>
    <rPh sb="0" eb="2">
      <t>チュウカン</t>
    </rPh>
    <rPh sb="2" eb="4">
      <t>ケンサ</t>
    </rPh>
    <phoneticPr fontId="2"/>
  </si>
  <si>
    <t>再中間検査</t>
    <rPh sb="0" eb="1">
      <t>サイ</t>
    </rPh>
    <rPh sb="1" eb="3">
      <t>チュウカン</t>
    </rPh>
    <rPh sb="3" eb="5">
      <t>ケンサ</t>
    </rPh>
    <phoneticPr fontId="2"/>
  </si>
  <si>
    <t>再完了検査
中 間 あ り</t>
    <rPh sb="0" eb="1">
      <t>サイ</t>
    </rPh>
    <rPh sb="1" eb="3">
      <t>カンリョウ</t>
    </rPh>
    <rPh sb="3" eb="5">
      <t>ケンサ</t>
    </rPh>
    <rPh sb="7" eb="8">
      <t>ナカ</t>
    </rPh>
    <rPh sb="9" eb="10">
      <t>アイダ</t>
    </rPh>
    <phoneticPr fontId="2"/>
  </si>
  <si>
    <t>再完了検査
中 間 な し</t>
    <rPh sb="0" eb="1">
      <t>サイ</t>
    </rPh>
    <rPh sb="1" eb="3">
      <t>カンリョウ</t>
    </rPh>
    <rPh sb="3" eb="5">
      <t>ケンサ</t>
    </rPh>
    <rPh sb="7" eb="8">
      <t>ナカ</t>
    </rPh>
    <rPh sb="9" eb="10">
      <t>アイダ</t>
    </rPh>
    <phoneticPr fontId="2"/>
  </si>
  <si>
    <t>完 了 検 査
中 間 あ り</t>
    <rPh sb="0" eb="1">
      <t>カン</t>
    </rPh>
    <rPh sb="2" eb="3">
      <t>リョウ</t>
    </rPh>
    <rPh sb="4" eb="5">
      <t>ケン</t>
    </rPh>
    <rPh sb="6" eb="7">
      <t>サ</t>
    </rPh>
    <rPh sb="9" eb="10">
      <t>ナカ</t>
    </rPh>
    <rPh sb="11" eb="12">
      <t>アイダ</t>
    </rPh>
    <phoneticPr fontId="2"/>
  </si>
  <si>
    <t>完 了 検 査
中 間 な し</t>
    <rPh sb="0" eb="1">
      <t>カン</t>
    </rPh>
    <rPh sb="2" eb="3">
      <t>リョウ</t>
    </rPh>
    <rPh sb="4" eb="5">
      <t>ケン</t>
    </rPh>
    <rPh sb="6" eb="7">
      <t>サ</t>
    </rPh>
    <rPh sb="9" eb="10">
      <t>ナカ</t>
    </rPh>
    <rPh sb="11" eb="12">
      <t>アイダ</t>
    </rPh>
    <phoneticPr fontId="2"/>
  </si>
  <si>
    <t>ﾙｰﾄ2審査</t>
    <rPh sb="4" eb="6">
      <t>シンサ</t>
    </rPh>
    <phoneticPr fontId="2"/>
  </si>
  <si>
    <t>●</t>
    <phoneticPr fontId="2"/>
  </si>
  <si>
    <t>　：　法第6条第1項の種別等を選んで下さい。</t>
    <rPh sb="3" eb="4">
      <t>ホウ</t>
    </rPh>
    <rPh sb="4" eb="5">
      <t>ダイ</t>
    </rPh>
    <rPh sb="6" eb="7">
      <t>ジョウ</t>
    </rPh>
    <rPh sb="7" eb="8">
      <t>ダイ</t>
    </rPh>
    <rPh sb="9" eb="10">
      <t>コウ</t>
    </rPh>
    <rPh sb="11" eb="13">
      <t>シュベツ</t>
    </rPh>
    <rPh sb="13" eb="14">
      <t>トウ</t>
    </rPh>
    <rPh sb="15" eb="16">
      <t>エラ</t>
    </rPh>
    <rPh sb="18" eb="19">
      <t>クダ</t>
    </rPh>
    <phoneticPr fontId="2"/>
  </si>
  <si>
    <t>　：　床面積を入力して下さい。</t>
    <rPh sb="3" eb="6">
      <t>ユカメンセキ</t>
    </rPh>
    <rPh sb="7" eb="9">
      <t>ニュウリョク</t>
    </rPh>
    <rPh sb="11" eb="12">
      <t>クダ</t>
    </rPh>
    <phoneticPr fontId="2"/>
  </si>
  <si>
    <t>確   認   申   請   手   数   料   の   算   出</t>
    <rPh sb="0" eb="1">
      <t>アキラ</t>
    </rPh>
    <rPh sb="4" eb="5">
      <t>シノブ</t>
    </rPh>
    <rPh sb="8" eb="9">
      <t>サル</t>
    </rPh>
    <rPh sb="12" eb="13">
      <t>ショウ</t>
    </rPh>
    <rPh sb="16" eb="17">
      <t>テ</t>
    </rPh>
    <rPh sb="20" eb="21">
      <t>カズ</t>
    </rPh>
    <rPh sb="24" eb="25">
      <t>リョウ</t>
    </rPh>
    <rPh sb="32" eb="33">
      <t>サン</t>
    </rPh>
    <rPh sb="36" eb="37">
      <t>デ</t>
    </rPh>
    <phoneticPr fontId="2"/>
  </si>
  <si>
    <t>(一財)滋賀県建築住宅センター</t>
    <phoneticPr fontId="2"/>
  </si>
  <si>
    <t>構造計算書他棟加算</t>
    <rPh sb="0" eb="2">
      <t>コウゾウ</t>
    </rPh>
    <rPh sb="2" eb="5">
      <t>ケイサンショ</t>
    </rPh>
    <rPh sb="5" eb="6">
      <t>ホカ</t>
    </rPh>
    <rPh sb="6" eb="7">
      <t>トウ</t>
    </rPh>
    <rPh sb="7" eb="9">
      <t>カサン</t>
    </rPh>
    <phoneticPr fontId="2"/>
  </si>
  <si>
    <t>構造計算書主棟加算</t>
    <rPh sb="0" eb="2">
      <t>コウゾウ</t>
    </rPh>
    <rPh sb="2" eb="5">
      <t>ケイサンショ</t>
    </rPh>
    <rPh sb="5" eb="6">
      <t>シュ</t>
    </rPh>
    <rPh sb="6" eb="7">
      <t>トウ</t>
    </rPh>
    <rPh sb="7" eb="9">
      <t>カサン</t>
    </rPh>
    <phoneticPr fontId="2"/>
  </si>
  <si>
    <r>
      <t xml:space="preserve">　：　加算項目に </t>
    </r>
    <r>
      <rPr>
        <b/>
        <sz val="10"/>
        <color theme="1"/>
        <rFont val="ＭＳ Ｐゴシック"/>
        <family val="3"/>
        <charset val="128"/>
        <scheme val="minor"/>
      </rPr>
      <t xml:space="preserve">✓ </t>
    </r>
    <r>
      <rPr>
        <sz val="10"/>
        <color theme="1"/>
        <rFont val="ＭＳ Ｐゴシック"/>
        <family val="3"/>
        <charset val="128"/>
        <scheme val="minor"/>
      </rPr>
      <t>を入れて下さい。</t>
    </r>
    <rPh sb="3" eb="5">
      <t>カサン</t>
    </rPh>
    <rPh sb="5" eb="7">
      <t>コウモク</t>
    </rPh>
    <rPh sb="12" eb="13">
      <t>イ</t>
    </rPh>
    <rPh sb="15" eb="16">
      <t>クダ</t>
    </rPh>
    <phoneticPr fontId="2"/>
  </si>
  <si>
    <t>検 査 手 数 料 の 算 出</t>
    <rPh sb="0" eb="1">
      <t>ケン</t>
    </rPh>
    <rPh sb="2" eb="3">
      <t>サ</t>
    </rPh>
    <rPh sb="4" eb="5">
      <t>テ</t>
    </rPh>
    <rPh sb="6" eb="7">
      <t>カズ</t>
    </rPh>
    <rPh sb="8" eb="9">
      <t>リョウ</t>
    </rPh>
    <rPh sb="12" eb="13">
      <t>サン</t>
    </rPh>
    <rPh sb="14" eb="15">
      <t>デ</t>
    </rPh>
    <phoneticPr fontId="2"/>
  </si>
  <si>
    <t xml:space="preserve"> 現在</t>
    <rPh sb="1" eb="3">
      <t>ゲンザイ</t>
    </rPh>
    <phoneticPr fontId="2"/>
  </si>
  <si>
    <t xml:space="preserve">  50,000 ＜ Ａ</t>
    <phoneticPr fontId="2"/>
  </si>
  <si>
    <t>確 認 申 請 手 数 料 の 合 計</t>
    <rPh sb="0" eb="1">
      <t>カク</t>
    </rPh>
    <rPh sb="2" eb="3">
      <t>ニン</t>
    </rPh>
    <rPh sb="4" eb="5">
      <t>サル</t>
    </rPh>
    <rPh sb="6" eb="7">
      <t>ショウ</t>
    </rPh>
    <rPh sb="8" eb="9">
      <t>テ</t>
    </rPh>
    <rPh sb="10" eb="11">
      <t>カズ</t>
    </rPh>
    <rPh sb="12" eb="13">
      <t>リョウ</t>
    </rPh>
    <rPh sb="16" eb="17">
      <t>ゴウ</t>
    </rPh>
    <rPh sb="18" eb="19">
      <t>ケイ</t>
    </rPh>
    <phoneticPr fontId="2"/>
  </si>
  <si>
    <t>1棟申請又は最大棟</t>
    <rPh sb="1" eb="2">
      <t>トウ</t>
    </rPh>
    <rPh sb="2" eb="4">
      <t>シンセイ</t>
    </rPh>
    <rPh sb="8" eb="9">
      <t>ムネ</t>
    </rPh>
    <phoneticPr fontId="2"/>
  </si>
  <si>
    <t>300 ≦ Ａ ＜   2,000</t>
    <phoneticPr fontId="2"/>
  </si>
  <si>
    <t>2,000 ≦ Ａ ＜   5,000</t>
    <phoneticPr fontId="2"/>
  </si>
  <si>
    <t>5,000 ≦ Ａ ＜ 10,000</t>
    <phoneticPr fontId="2"/>
  </si>
  <si>
    <t>10,000 ≦ Ａ ＜ 25,000</t>
    <phoneticPr fontId="2"/>
  </si>
  <si>
    <t>25,000 ≦ Ａ ＜ 50,000</t>
    <phoneticPr fontId="2"/>
  </si>
  <si>
    <t>+</t>
    <phoneticPr fontId="2"/>
  </si>
  <si>
    <t>省エネ適合性判定</t>
    <rPh sb="0" eb="1">
      <t>ショウ</t>
    </rPh>
    <rPh sb="3" eb="6">
      <t>テキゴウセイ</t>
    </rPh>
    <rPh sb="6" eb="8">
      <t>ハンテイ</t>
    </rPh>
    <phoneticPr fontId="2"/>
  </si>
  <si>
    <t>基本手数料</t>
    <rPh sb="0" eb="2">
      <t>キホン</t>
    </rPh>
    <rPh sb="2" eb="5">
      <t>テスウリョウ</t>
    </rPh>
    <phoneticPr fontId="2"/>
  </si>
  <si>
    <t>合計</t>
    <rPh sb="0" eb="2">
      <t>ゴウケイ</t>
    </rPh>
    <phoneticPr fontId="2"/>
  </si>
  <si>
    <t>Ａ ≦      100</t>
    <phoneticPr fontId="2"/>
  </si>
  <si>
    <t>当センター</t>
    <rPh sb="0" eb="1">
      <t>トウ</t>
    </rPh>
    <phoneticPr fontId="2"/>
  </si>
  <si>
    <t>基本手数料</t>
    <rPh sb="0" eb="5">
      <t>キホンテスウリョウ</t>
    </rPh>
    <phoneticPr fontId="2"/>
  </si>
  <si>
    <t>加算手数料</t>
    <rPh sb="0" eb="2">
      <t>カサン</t>
    </rPh>
    <rPh sb="2" eb="5">
      <t>テスウリョウ</t>
    </rPh>
    <phoneticPr fontId="2"/>
  </si>
  <si>
    <t>建築確認、直前の中間検査を行った者</t>
    <rPh sb="0" eb="2">
      <t>ケンチク</t>
    </rPh>
    <rPh sb="2" eb="4">
      <t>カクニン</t>
    </rPh>
    <rPh sb="5" eb="7">
      <t>チョクゼン</t>
    </rPh>
    <rPh sb="8" eb="10">
      <t>チュウカン</t>
    </rPh>
    <rPh sb="10" eb="12">
      <t>ケンサ</t>
    </rPh>
    <rPh sb="13" eb="14">
      <t>オコナ</t>
    </rPh>
    <rPh sb="16" eb="17">
      <t>モノ</t>
    </rPh>
    <phoneticPr fontId="2"/>
  </si>
  <si>
    <t>当センター以外</t>
    <rPh sb="0" eb="1">
      <t>トウ</t>
    </rPh>
    <rPh sb="5" eb="7">
      <t>イガイ</t>
    </rPh>
    <phoneticPr fontId="2"/>
  </si>
  <si>
    <t xml:space="preserve">  50,000 ≦ Ａ</t>
    <phoneticPr fontId="2"/>
  </si>
  <si>
    <t>加算手数料</t>
    <rPh sb="0" eb="2">
      <t>カサン</t>
    </rPh>
    <rPh sb="2" eb="4">
      <t>テスウ</t>
    </rPh>
    <rPh sb="4" eb="5">
      <t>リョウ</t>
    </rPh>
    <phoneticPr fontId="2"/>
  </si>
  <si>
    <t>省エネ加算額</t>
    <rPh sb="0" eb="1">
      <t>ショウ</t>
    </rPh>
    <rPh sb="3" eb="6">
      <t>カサンガク</t>
    </rPh>
    <phoneticPr fontId="2"/>
  </si>
  <si>
    <t>Ａ &lt;       300</t>
    <phoneticPr fontId="2"/>
  </si>
  <si>
    <t>旧　基本手数料</t>
    <rPh sb="0" eb="1">
      <t>キュウ</t>
    </rPh>
    <rPh sb="2" eb="7">
      <t>キホンテスウリョウ</t>
    </rPh>
    <phoneticPr fontId="2"/>
  </si>
  <si>
    <t>新　基本手数料</t>
    <rPh sb="0" eb="1">
      <t>シン</t>
    </rPh>
    <rPh sb="2" eb="4">
      <t>キホン</t>
    </rPh>
    <rPh sb="4" eb="7">
      <t>テスウリョウ</t>
    </rPh>
    <phoneticPr fontId="2"/>
  </si>
  <si>
    <t>旧　省エネ加算</t>
    <rPh sb="0" eb="1">
      <t>キュウ</t>
    </rPh>
    <rPh sb="2" eb="3">
      <t>ショウ</t>
    </rPh>
    <rPh sb="5" eb="7">
      <t>カサン</t>
    </rPh>
    <phoneticPr fontId="2"/>
  </si>
  <si>
    <t>新　省エネ加算</t>
    <rPh sb="0" eb="1">
      <t>シン</t>
    </rPh>
    <rPh sb="2" eb="3">
      <t>ショウ</t>
    </rPh>
    <rPh sb="5" eb="7">
      <t>カサン</t>
    </rPh>
    <phoneticPr fontId="2"/>
  </si>
  <si>
    <t>法6条1項
第4号</t>
    <rPh sb="0" eb="1">
      <t>ホウ</t>
    </rPh>
    <rPh sb="2" eb="3">
      <t>ジョウ</t>
    </rPh>
    <rPh sb="4" eb="5">
      <t>コウ</t>
    </rPh>
    <rPh sb="6" eb="7">
      <t>ダイ</t>
    </rPh>
    <rPh sb="8" eb="9">
      <t>ゴウ</t>
    </rPh>
    <phoneticPr fontId="2"/>
  </si>
  <si>
    <t>法6条1項
第1号～3号</t>
    <rPh sb="0" eb="1">
      <t>ホウ</t>
    </rPh>
    <rPh sb="2" eb="3">
      <t>ジョウ</t>
    </rPh>
    <rPh sb="4" eb="5">
      <t>コウ</t>
    </rPh>
    <rPh sb="6" eb="7">
      <t>ダイ</t>
    </rPh>
    <rPh sb="8" eb="9">
      <t>ゴウ</t>
    </rPh>
    <rPh sb="11" eb="12">
      <t>ゴウ</t>
    </rPh>
    <phoneticPr fontId="2"/>
  </si>
  <si>
    <t>1棟目の
床面積</t>
    <rPh sb="1" eb="2">
      <t>トウ</t>
    </rPh>
    <rPh sb="2" eb="3">
      <t>メ</t>
    </rPh>
    <rPh sb="5" eb="8">
      <t>ユカメンセキ</t>
    </rPh>
    <phoneticPr fontId="2"/>
  </si>
  <si>
    <t>2棟目の
床面積</t>
    <rPh sb="1" eb="2">
      <t>トウ</t>
    </rPh>
    <rPh sb="2" eb="3">
      <t>メ</t>
    </rPh>
    <rPh sb="5" eb="8">
      <t>ユカメンセキ</t>
    </rPh>
    <phoneticPr fontId="2"/>
  </si>
  <si>
    <t>3棟目の
床面積</t>
    <rPh sb="1" eb="2">
      <t>トウ</t>
    </rPh>
    <rPh sb="2" eb="3">
      <t>メ</t>
    </rPh>
    <rPh sb="5" eb="8">
      <t>ユカメンセキ</t>
    </rPh>
    <phoneticPr fontId="2"/>
  </si>
  <si>
    <t>4棟目の
床面積</t>
    <rPh sb="1" eb="2">
      <t>トウ</t>
    </rPh>
    <rPh sb="2" eb="3">
      <t>メ</t>
    </rPh>
    <rPh sb="5" eb="8">
      <t>ユカメンセキ</t>
    </rPh>
    <phoneticPr fontId="2"/>
  </si>
  <si>
    <t>5棟目の
床面積</t>
    <rPh sb="1" eb="2">
      <t>トウ</t>
    </rPh>
    <rPh sb="2" eb="3">
      <t>メ</t>
    </rPh>
    <rPh sb="5" eb="8">
      <t>ユカメンセキ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</si>
</sst>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&quot; 円&quot;"/>
    <numFmt numFmtId="177" formatCode="#,###.###&quot; ㎡&quot;"/>
    <numFmt numFmtId="178" formatCode="#,###&quot; ㎡&quot;"/>
    <numFmt numFmtId="179" formatCode="#,###&quot;円&quot;"/>
    <numFmt numFmtId="180" formatCode="#,###.###&quot;㎡&quot;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0" tint="-0.1499984740745262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0" tint="-0.499984740745262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0"/>
      <color theme="0" tint="-0.1499984740745262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sz val="9.5"/>
      <color rgb="FFFF0000"/>
      <name val="ＭＳ Ｐゴシック"/>
      <family val="2"/>
      <charset val="128"/>
      <scheme val="minor"/>
    </font>
    <font>
      <sz val="9.5"/>
      <color theme="0"/>
      <name val="ＭＳ Ｐゴシック"/>
      <family val="2"/>
      <charset val="128"/>
      <scheme val="minor"/>
    </font>
    <font>
      <sz val="9.5"/>
      <color theme="0" tint="-0.14999847407452621"/>
      <name val="ＭＳ Ｐゴシック"/>
      <family val="2"/>
      <charset val="128"/>
      <scheme val="minor"/>
    </font>
    <font>
      <sz val="9.5"/>
      <color theme="0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sz val="9.5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9.5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.5"/>
      <color theme="0" tint="-0.1499984740745262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B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>
      <alignment vertical="center"/>
    </xf>
    <xf numFmtId="38" fontId="5" fillId="0" borderId="0" xfId="1" applyFont="1">
      <alignment vertical="center"/>
    </xf>
    <xf numFmtId="38" fontId="7" fillId="0" borderId="0" xfId="1" applyFont="1">
      <alignment vertical="center"/>
    </xf>
    <xf numFmtId="176" fontId="6" fillId="0" borderId="0" xfId="1" applyNumberFormat="1" applyFont="1" applyFill="1" applyBorder="1">
      <alignment vertical="center"/>
    </xf>
    <xf numFmtId="38" fontId="5" fillId="3" borderId="0" xfId="1" applyFont="1" applyFill="1">
      <alignment vertical="center"/>
    </xf>
    <xf numFmtId="38" fontId="3" fillId="0" borderId="0" xfId="1" applyFont="1" applyAlignment="1">
      <alignment vertical="center"/>
    </xf>
    <xf numFmtId="38" fontId="11" fillId="0" borderId="0" xfId="1" applyFont="1">
      <alignment vertical="center"/>
    </xf>
    <xf numFmtId="178" fontId="12" fillId="0" borderId="0" xfId="1" applyNumberFormat="1" applyFont="1" applyFill="1" applyBorder="1" applyAlignment="1">
      <alignment vertical="center"/>
    </xf>
    <xf numFmtId="38" fontId="13" fillId="0" borderId="0" xfId="1" applyFont="1" applyAlignment="1">
      <alignment horizontal="right" vertical="center"/>
    </xf>
    <xf numFmtId="38" fontId="3" fillId="0" borderId="0" xfId="1" applyFont="1" applyFill="1">
      <alignment vertical="center"/>
    </xf>
    <xf numFmtId="178" fontId="9" fillId="4" borderId="53" xfId="1" applyNumberFormat="1" applyFont="1" applyFill="1" applyBorder="1">
      <alignment vertical="center"/>
    </xf>
    <xf numFmtId="38" fontId="3" fillId="0" borderId="0" xfId="1" applyFont="1" applyAlignment="1"/>
    <xf numFmtId="38" fontId="14" fillId="0" borderId="0" xfId="1" applyFont="1">
      <alignment vertical="center"/>
    </xf>
    <xf numFmtId="176" fontId="5" fillId="0" borderId="0" xfId="1" applyNumberFormat="1" applyFont="1" applyAlignment="1">
      <alignment horizontal="right" vertical="center"/>
    </xf>
    <xf numFmtId="176" fontId="5" fillId="0" borderId="0" xfId="1" applyNumberFormat="1" applyFont="1">
      <alignment vertical="center"/>
    </xf>
    <xf numFmtId="176" fontId="5" fillId="0" borderId="0" xfId="1" applyNumberFormat="1" applyFont="1" applyFill="1">
      <alignment vertical="center"/>
    </xf>
    <xf numFmtId="38" fontId="15" fillId="0" borderId="0" xfId="1" applyFont="1" applyAlignment="1">
      <alignment horizontal="right" vertical="center"/>
    </xf>
    <xf numFmtId="38" fontId="4" fillId="0" borderId="0" xfId="1" applyFont="1">
      <alignment vertical="center"/>
    </xf>
    <xf numFmtId="38" fontId="17" fillId="0" borderId="0" xfId="1" applyFont="1" applyAlignment="1"/>
    <xf numFmtId="38" fontId="17" fillId="0" borderId="0" xfId="1" applyFont="1" applyAlignment="1">
      <alignment horizontal="right"/>
    </xf>
    <xf numFmtId="14" fontId="17" fillId="0" borderId="0" xfId="1" applyNumberFormat="1" applyFont="1" applyAlignment="1">
      <alignment horizontal="center" vertical="center"/>
    </xf>
    <xf numFmtId="14" fontId="17" fillId="0" borderId="0" xfId="1" applyNumberFormat="1" applyFont="1" applyAlignment="1">
      <alignment horizontal="right"/>
    </xf>
    <xf numFmtId="38" fontId="18" fillId="0" borderId="0" xfId="1" applyFont="1">
      <alignment vertical="center"/>
    </xf>
    <xf numFmtId="38" fontId="19" fillId="0" borderId="0" xfId="1" applyFont="1">
      <alignment vertical="center"/>
    </xf>
    <xf numFmtId="38" fontId="18" fillId="0" borderId="34" xfId="1" applyFont="1" applyBorder="1">
      <alignment vertical="center"/>
    </xf>
    <xf numFmtId="38" fontId="19" fillId="0" borderId="0" xfId="1" applyFont="1" applyBorder="1">
      <alignment vertical="center"/>
    </xf>
    <xf numFmtId="38" fontId="4" fillId="2" borderId="0" xfId="1" applyFont="1" applyFill="1" applyBorder="1" applyAlignment="1">
      <alignment horizontal="center" vertical="center" wrapText="1"/>
    </xf>
    <xf numFmtId="38" fontId="20" fillId="2" borderId="31" xfId="1" applyFont="1" applyFill="1" applyBorder="1" applyAlignment="1">
      <alignment horizontal="center" vertical="center"/>
    </xf>
    <xf numFmtId="38" fontId="4" fillId="2" borderId="23" xfId="1" applyFont="1" applyFill="1" applyBorder="1" applyAlignment="1">
      <alignment horizontal="center" vertical="center" wrapText="1"/>
    </xf>
    <xf numFmtId="38" fontId="20" fillId="2" borderId="6" xfId="1" applyFont="1" applyFill="1" applyBorder="1" applyAlignment="1">
      <alignment horizontal="center" vertical="center"/>
    </xf>
    <xf numFmtId="38" fontId="21" fillId="0" borderId="0" xfId="1" applyFont="1">
      <alignment vertical="center"/>
    </xf>
    <xf numFmtId="38" fontId="23" fillId="0" borderId="11" xfId="1" applyFont="1" applyFill="1" applyBorder="1" applyProtection="1">
      <alignment vertical="center"/>
      <protection locked="0"/>
    </xf>
    <xf numFmtId="38" fontId="23" fillId="0" borderId="10" xfId="1" applyFont="1" applyFill="1" applyBorder="1" applyProtection="1">
      <alignment vertical="center"/>
      <protection locked="0"/>
    </xf>
    <xf numFmtId="38" fontId="23" fillId="0" borderId="44" xfId="1" applyFont="1" applyFill="1" applyBorder="1" applyProtection="1">
      <alignment vertical="center"/>
      <protection locked="0"/>
    </xf>
    <xf numFmtId="38" fontId="23" fillId="0" borderId="43" xfId="1" applyFont="1" applyFill="1" applyBorder="1" applyProtection="1">
      <alignment vertical="center"/>
      <protection locked="0"/>
    </xf>
    <xf numFmtId="38" fontId="23" fillId="0" borderId="12" xfId="1" applyFont="1" applyFill="1" applyBorder="1" applyProtection="1">
      <alignment vertical="center"/>
      <protection locked="0"/>
    </xf>
    <xf numFmtId="38" fontId="23" fillId="0" borderId="21" xfId="1" applyFont="1" applyFill="1" applyBorder="1" applyProtection="1">
      <alignment vertical="center"/>
      <protection locked="0"/>
    </xf>
    <xf numFmtId="177" fontId="23" fillId="0" borderId="21" xfId="1" applyNumberFormat="1" applyFont="1" applyFill="1" applyBorder="1" applyAlignment="1" applyProtection="1">
      <alignment vertical="center"/>
      <protection locked="0"/>
    </xf>
    <xf numFmtId="38" fontId="23" fillId="0" borderId="22" xfId="1" applyFont="1" applyFill="1" applyBorder="1" applyProtection="1">
      <alignment vertical="center"/>
      <protection locked="0"/>
    </xf>
    <xf numFmtId="38" fontId="23" fillId="0" borderId="0" xfId="1" applyFont="1">
      <alignment vertical="center"/>
    </xf>
    <xf numFmtId="38" fontId="24" fillId="0" borderId="0" xfId="1" applyFont="1">
      <alignment vertical="center"/>
    </xf>
    <xf numFmtId="38" fontId="21" fillId="2" borderId="50" xfId="1" applyFont="1" applyFill="1" applyBorder="1" applyAlignment="1">
      <alignment horizontal="right" vertical="center" wrapText="1"/>
    </xf>
    <xf numFmtId="176" fontId="26" fillId="0" borderId="0" xfId="1" applyNumberFormat="1" applyFont="1" applyAlignment="1">
      <alignment vertical="center"/>
    </xf>
    <xf numFmtId="38" fontId="26" fillId="2" borderId="51" xfId="1" applyFont="1" applyFill="1" applyBorder="1" applyAlignment="1">
      <alignment horizontal="right" vertical="center" wrapText="1"/>
    </xf>
    <xf numFmtId="38" fontId="26" fillId="2" borderId="52" xfId="1" applyFont="1" applyFill="1" applyBorder="1" applyAlignment="1">
      <alignment horizontal="left" vertical="center" wrapText="1"/>
    </xf>
    <xf numFmtId="38" fontId="17" fillId="0" borderId="0" xfId="1" applyFont="1" applyAlignment="1">
      <alignment horizontal="right" vertical="top"/>
    </xf>
    <xf numFmtId="179" fontId="25" fillId="0" borderId="8" xfId="1" applyNumberFormat="1" applyFont="1" applyFill="1" applyBorder="1">
      <alignment vertical="center"/>
    </xf>
    <xf numFmtId="179" fontId="25" fillId="0" borderId="9" xfId="1" applyNumberFormat="1" applyFont="1" applyFill="1" applyBorder="1">
      <alignment vertical="center"/>
    </xf>
    <xf numFmtId="179" fontId="25" fillId="0" borderId="18" xfId="1" applyNumberFormat="1" applyFont="1" applyFill="1" applyBorder="1">
      <alignment vertical="center"/>
    </xf>
    <xf numFmtId="179" fontId="25" fillId="0" borderId="2" xfId="1" applyNumberFormat="1" applyFont="1" applyFill="1" applyBorder="1">
      <alignment vertical="center"/>
    </xf>
    <xf numFmtId="179" fontId="25" fillId="0" borderId="3" xfId="1" applyNumberFormat="1" applyFont="1" applyFill="1" applyBorder="1">
      <alignment vertical="center"/>
    </xf>
    <xf numFmtId="179" fontId="25" fillId="0" borderId="48" xfId="1" applyNumberFormat="1" applyFont="1" applyFill="1" applyBorder="1">
      <alignment vertical="center"/>
    </xf>
    <xf numFmtId="179" fontId="25" fillId="0" borderId="4" xfId="1" applyNumberFormat="1" applyFont="1" applyFill="1" applyBorder="1">
      <alignment vertical="center"/>
    </xf>
    <xf numFmtId="179" fontId="25" fillId="0" borderId="5" xfId="1" applyNumberFormat="1" applyFont="1" applyFill="1" applyBorder="1">
      <alignment vertical="center"/>
    </xf>
    <xf numFmtId="179" fontId="25" fillId="0" borderId="6" xfId="1" applyNumberFormat="1" applyFont="1" applyFill="1" applyBorder="1">
      <alignment vertical="center"/>
    </xf>
    <xf numFmtId="179" fontId="25" fillId="0" borderId="31" xfId="1" applyNumberFormat="1" applyFont="1" applyFill="1" applyBorder="1" applyAlignment="1">
      <alignment horizontal="right" vertical="center"/>
    </xf>
    <xf numFmtId="179" fontId="25" fillId="0" borderId="5" xfId="1" applyNumberFormat="1" applyFont="1" applyFill="1" applyBorder="1" applyAlignment="1">
      <alignment horizontal="right" vertical="center"/>
    </xf>
    <xf numFmtId="179" fontId="25" fillId="0" borderId="6" xfId="1" applyNumberFormat="1" applyFont="1" applyFill="1" applyBorder="1" applyAlignment="1">
      <alignment horizontal="right" vertical="center"/>
    </xf>
    <xf numFmtId="180" fontId="22" fillId="4" borderId="53" xfId="1" applyNumberFormat="1" applyFont="1" applyFill="1" applyBorder="1" applyAlignment="1" applyProtection="1">
      <alignment horizontal="right" vertical="center"/>
      <protection locked="0"/>
    </xf>
    <xf numFmtId="180" fontId="22" fillId="4" borderId="53" xfId="1" applyNumberFormat="1" applyFont="1" applyFill="1" applyBorder="1" applyAlignment="1" applyProtection="1">
      <alignment vertical="center"/>
      <protection locked="0"/>
    </xf>
    <xf numFmtId="179" fontId="25" fillId="0" borderId="2" xfId="1" applyNumberFormat="1" applyFont="1" applyBorder="1">
      <alignment vertical="center"/>
    </xf>
    <xf numFmtId="179" fontId="25" fillId="0" borderId="3" xfId="1" applyNumberFormat="1" applyFont="1" applyBorder="1">
      <alignment vertical="center"/>
    </xf>
    <xf numFmtId="179" fontId="25" fillId="0" borderId="37" xfId="1" applyNumberFormat="1" applyFont="1" applyBorder="1">
      <alignment vertical="center"/>
    </xf>
    <xf numFmtId="179" fontId="25" fillId="0" borderId="48" xfId="1" applyNumberFormat="1" applyFont="1" applyBorder="1">
      <alignment vertical="center"/>
    </xf>
    <xf numFmtId="179" fontId="25" fillId="0" borderId="4" xfId="1" applyNumberFormat="1" applyFont="1" applyBorder="1">
      <alignment vertical="center"/>
    </xf>
    <xf numFmtId="179" fontId="25" fillId="0" borderId="5" xfId="1" applyNumberFormat="1" applyFont="1" applyBorder="1">
      <alignment vertical="center"/>
    </xf>
    <xf numFmtId="179" fontId="25" fillId="0" borderId="31" xfId="1" applyNumberFormat="1" applyFont="1" applyBorder="1">
      <alignment vertical="center"/>
    </xf>
    <xf numFmtId="179" fontId="25" fillId="0" borderId="6" xfId="1" applyNumberFormat="1" applyFont="1" applyBorder="1">
      <alignment vertical="center"/>
    </xf>
    <xf numFmtId="179" fontId="25" fillId="0" borderId="45" xfId="1" applyNumberFormat="1" applyFont="1" applyBorder="1" applyAlignment="1">
      <alignment vertical="center"/>
    </xf>
    <xf numFmtId="179" fontId="25" fillId="0" borderId="35" xfId="1" applyNumberFormat="1" applyFont="1" applyBorder="1" applyAlignment="1">
      <alignment vertical="center"/>
    </xf>
    <xf numFmtId="179" fontId="25" fillId="0" borderId="14" xfId="1" applyNumberFormat="1" applyFont="1" applyBorder="1" applyAlignment="1">
      <alignment vertical="center"/>
    </xf>
    <xf numFmtId="179" fontId="29" fillId="0" borderId="0" xfId="1" applyNumberFormat="1" applyFont="1" applyFill="1" applyBorder="1">
      <alignment vertical="center"/>
    </xf>
    <xf numFmtId="14" fontId="21" fillId="0" borderId="0" xfId="1" applyNumberFormat="1" applyFont="1">
      <alignment vertical="center"/>
    </xf>
    <xf numFmtId="38" fontId="15" fillId="2" borderId="50" xfId="1" applyFont="1" applyFill="1" applyBorder="1" applyAlignment="1">
      <alignment horizontal="right" vertical="center" wrapText="1"/>
    </xf>
    <xf numFmtId="38" fontId="15" fillId="2" borderId="51" xfId="1" applyFont="1" applyFill="1" applyBorder="1" applyAlignment="1">
      <alignment horizontal="right" vertical="center" wrapText="1"/>
    </xf>
    <xf numFmtId="38" fontId="15" fillId="2" borderId="52" xfId="1" applyFont="1" applyFill="1" applyBorder="1" applyAlignment="1">
      <alignment horizontal="left" vertical="center" wrapText="1"/>
    </xf>
    <xf numFmtId="38" fontId="15" fillId="2" borderId="49" xfId="1" applyFont="1" applyFill="1" applyBorder="1" applyAlignment="1">
      <alignment vertical="center"/>
    </xf>
    <xf numFmtId="38" fontId="23" fillId="0" borderId="2" xfId="1" applyFont="1" applyBorder="1" applyAlignment="1">
      <alignment horizontal="center" vertical="center"/>
    </xf>
    <xf numFmtId="38" fontId="23" fillId="0" borderId="4" xfId="1" applyFont="1" applyBorder="1" applyAlignment="1">
      <alignment horizontal="center" vertical="center"/>
    </xf>
    <xf numFmtId="38" fontId="30" fillId="0" borderId="43" xfId="1" applyFont="1" applyBorder="1" applyAlignment="1" applyProtection="1">
      <alignment horizontal="center" vertical="center"/>
      <protection locked="0"/>
    </xf>
    <xf numFmtId="38" fontId="30" fillId="0" borderId="10" xfId="1" applyFont="1" applyBorder="1" applyAlignment="1" applyProtection="1">
      <alignment horizontal="center" vertical="center"/>
      <protection locked="0"/>
    </xf>
    <xf numFmtId="38" fontId="23" fillId="0" borderId="39" xfId="1" applyFont="1" applyBorder="1" applyAlignment="1">
      <alignment horizontal="center" vertical="center"/>
    </xf>
    <xf numFmtId="38" fontId="31" fillId="0" borderId="0" xfId="1" applyFont="1" applyAlignment="1"/>
    <xf numFmtId="38" fontId="25" fillId="0" borderId="1" xfId="1" applyFont="1" applyBorder="1" applyAlignment="1">
      <alignment horizontal="center" vertical="center"/>
    </xf>
    <xf numFmtId="38" fontId="25" fillId="0" borderId="3" xfId="1" applyFont="1" applyBorder="1" applyAlignment="1">
      <alignment horizontal="center" vertical="center"/>
    </xf>
    <xf numFmtId="38" fontId="30" fillId="0" borderId="44" xfId="1" applyFont="1" applyBorder="1" applyAlignment="1" applyProtection="1">
      <alignment horizontal="center" vertical="center"/>
      <protection locked="0"/>
    </xf>
    <xf numFmtId="38" fontId="25" fillId="0" borderId="0" xfId="1" applyFont="1">
      <alignment vertical="center"/>
    </xf>
    <xf numFmtId="180" fontId="22" fillId="4" borderId="60" xfId="1" applyNumberFormat="1" applyFont="1" applyFill="1" applyBorder="1" applyAlignment="1" applyProtection="1">
      <alignment horizontal="right" vertical="center"/>
      <protection locked="0"/>
    </xf>
    <xf numFmtId="38" fontId="32" fillId="0" borderId="0" xfId="1" applyFont="1">
      <alignment vertical="center"/>
    </xf>
    <xf numFmtId="176" fontId="28" fillId="0" borderId="0" xfId="1" applyNumberFormat="1" applyFont="1" applyAlignment="1">
      <alignment vertical="center"/>
    </xf>
    <xf numFmtId="176" fontId="33" fillId="0" borderId="0" xfId="1" applyNumberFormat="1" applyFont="1" applyAlignment="1">
      <alignment vertical="center"/>
    </xf>
    <xf numFmtId="38" fontId="30" fillId="0" borderId="11" xfId="1" applyFont="1" applyBorder="1" applyAlignment="1" applyProtection="1">
      <alignment horizontal="center" vertical="center"/>
      <protection locked="0"/>
    </xf>
    <xf numFmtId="179" fontId="34" fillId="6" borderId="18" xfId="1" applyNumberFormat="1" applyFont="1" applyFill="1" applyBorder="1">
      <alignment vertical="center"/>
    </xf>
    <xf numFmtId="179" fontId="34" fillId="6" borderId="48" xfId="1" applyNumberFormat="1" applyFont="1" applyFill="1" applyBorder="1">
      <alignment vertical="center"/>
    </xf>
    <xf numFmtId="179" fontId="34" fillId="6" borderId="2" xfId="1" applyNumberFormat="1" applyFont="1" applyFill="1" applyBorder="1">
      <alignment vertical="center"/>
    </xf>
    <xf numFmtId="179" fontId="34" fillId="6" borderId="3" xfId="1" applyNumberFormat="1" applyFont="1" applyFill="1" applyBorder="1">
      <alignment vertical="center"/>
    </xf>
    <xf numFmtId="179" fontId="34" fillId="6" borderId="8" xfId="1" applyNumberFormat="1" applyFont="1" applyFill="1" applyBorder="1">
      <alignment vertical="center"/>
    </xf>
    <xf numFmtId="179" fontId="34" fillId="6" borderId="9" xfId="1" applyNumberFormat="1" applyFont="1" applyFill="1" applyBorder="1">
      <alignment vertical="center"/>
    </xf>
    <xf numFmtId="38" fontId="20" fillId="0" borderId="0" xfId="1" applyFont="1">
      <alignment vertical="center"/>
    </xf>
    <xf numFmtId="38" fontId="20" fillId="0" borderId="0" xfId="1" applyFont="1" applyAlignment="1">
      <alignment horizontal="right" vertical="center"/>
    </xf>
    <xf numFmtId="38" fontId="20" fillId="5" borderId="0" xfId="1" applyFont="1" applyFill="1">
      <alignment vertical="center"/>
    </xf>
    <xf numFmtId="180" fontId="22" fillId="4" borderId="10" xfId="1" applyNumberFormat="1" applyFont="1" applyFill="1" applyBorder="1" applyAlignment="1" applyProtection="1">
      <alignment horizontal="right" vertical="center"/>
      <protection locked="0"/>
    </xf>
    <xf numFmtId="180" fontId="22" fillId="4" borderId="44" xfId="1" applyNumberFormat="1" applyFont="1" applyFill="1" applyBorder="1" applyAlignment="1" applyProtection="1">
      <alignment horizontal="right" vertical="center"/>
      <protection locked="0"/>
    </xf>
    <xf numFmtId="38" fontId="35" fillId="3" borderId="0" xfId="1" applyFont="1" applyFill="1">
      <alignment vertical="center"/>
    </xf>
    <xf numFmtId="38" fontId="35" fillId="5" borderId="0" xfId="1" applyFont="1" applyFill="1" applyAlignment="1">
      <alignment horizontal="right" vertical="center"/>
    </xf>
    <xf numFmtId="176" fontId="35" fillId="5" borderId="0" xfId="1" applyNumberFormat="1" applyFont="1" applyFill="1">
      <alignment vertical="center"/>
    </xf>
    <xf numFmtId="38" fontId="35" fillId="5" borderId="0" xfId="1" applyFont="1" applyFill="1" applyAlignment="1">
      <alignment horizontal="center" vertical="center"/>
    </xf>
    <xf numFmtId="38" fontId="35" fillId="0" borderId="0" xfId="1" applyFont="1">
      <alignment vertical="center"/>
    </xf>
    <xf numFmtId="38" fontId="35" fillId="5" borderId="0" xfId="1" applyFont="1" applyFill="1">
      <alignment vertical="center"/>
    </xf>
    <xf numFmtId="38" fontId="15" fillId="2" borderId="50" xfId="1" applyFont="1" applyFill="1" applyBorder="1" applyAlignment="1">
      <alignment horizontal="right" vertical="center"/>
    </xf>
    <xf numFmtId="38" fontId="15" fillId="2" borderId="51" xfId="1" applyFont="1" applyFill="1" applyBorder="1" applyAlignment="1">
      <alignment horizontal="right" vertical="center" wrapText="1"/>
    </xf>
    <xf numFmtId="38" fontId="15" fillId="2" borderId="52" xfId="1" applyFont="1" applyFill="1" applyBorder="1" applyAlignment="1">
      <alignment vertical="center" wrapText="1"/>
    </xf>
    <xf numFmtId="180" fontId="22" fillId="4" borderId="43" xfId="1" applyNumberFormat="1" applyFont="1" applyFill="1" applyBorder="1" applyAlignment="1" applyProtection="1">
      <alignment vertical="center"/>
      <protection locked="0"/>
    </xf>
    <xf numFmtId="179" fontId="25" fillId="0" borderId="13" xfId="1" applyNumberFormat="1" applyFont="1" applyFill="1" applyBorder="1" applyAlignment="1">
      <alignment horizontal="right" vertical="center"/>
    </xf>
    <xf numFmtId="179" fontId="25" fillId="0" borderId="23" xfId="1" applyNumberFormat="1" applyFont="1" applyFill="1" applyBorder="1" applyAlignment="1">
      <alignment horizontal="right" vertical="center"/>
    </xf>
    <xf numFmtId="179" fontId="25" fillId="0" borderId="30" xfId="1" applyNumberFormat="1" applyFont="1" applyFill="1" applyBorder="1" applyAlignment="1">
      <alignment horizontal="right" vertical="center"/>
    </xf>
    <xf numFmtId="179" fontId="25" fillId="0" borderId="7" xfId="1" applyNumberFormat="1" applyFont="1" applyFill="1" applyBorder="1" applyAlignment="1">
      <alignment horizontal="right" vertical="center"/>
    </xf>
    <xf numFmtId="179" fontId="25" fillId="0" borderId="9" xfId="1" applyNumberFormat="1" applyFont="1" applyFill="1" applyBorder="1" applyAlignment="1">
      <alignment horizontal="right" vertical="center"/>
    </xf>
    <xf numFmtId="14" fontId="31" fillId="0" borderId="58" xfId="1" applyNumberFormat="1" applyFont="1" applyBorder="1" applyAlignment="1" applyProtection="1">
      <alignment horizontal="right"/>
      <protection locked="0"/>
    </xf>
    <xf numFmtId="179" fontId="25" fillId="0" borderId="14" xfId="1" applyNumberFormat="1" applyFont="1" applyFill="1" applyBorder="1" applyAlignment="1">
      <alignment horizontal="center" vertical="center"/>
    </xf>
    <xf numFmtId="179" fontId="25" fillId="0" borderId="15" xfId="1" applyNumberFormat="1" applyFont="1" applyFill="1" applyBorder="1" applyAlignment="1">
      <alignment horizontal="center" vertical="center"/>
    </xf>
    <xf numFmtId="179" fontId="25" fillId="0" borderId="9" xfId="1" applyNumberFormat="1" applyFont="1" applyFill="1" applyBorder="1" applyAlignment="1">
      <alignment horizontal="center" vertical="center"/>
    </xf>
    <xf numFmtId="179" fontId="25" fillId="0" borderId="15" xfId="1" applyNumberFormat="1" applyFont="1" applyFill="1" applyBorder="1" applyAlignment="1">
      <alignment horizontal="right" vertical="center"/>
    </xf>
    <xf numFmtId="179" fontId="25" fillId="0" borderId="16" xfId="1" applyNumberFormat="1" applyFont="1" applyFill="1" applyBorder="1" applyAlignment="1">
      <alignment horizontal="right" vertical="center"/>
    </xf>
    <xf numFmtId="38" fontId="4" fillId="2" borderId="32" xfId="1" applyFont="1" applyFill="1" applyBorder="1" applyAlignment="1">
      <alignment horizontal="center" vertical="center"/>
    </xf>
    <xf numFmtId="38" fontId="4" fillId="2" borderId="33" xfId="1" applyFont="1" applyFill="1" applyBorder="1" applyAlignment="1">
      <alignment horizontal="center" vertical="center"/>
    </xf>
    <xf numFmtId="38" fontId="4" fillId="2" borderId="39" xfId="1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38" fontId="4" fillId="2" borderId="40" xfId="1" applyFont="1" applyFill="1" applyBorder="1" applyAlignment="1">
      <alignment horizontal="center" vertical="center"/>
    </xf>
    <xf numFmtId="179" fontId="25" fillId="0" borderId="35" xfId="1" applyNumberFormat="1" applyFont="1" applyFill="1" applyBorder="1" applyAlignment="1">
      <alignment horizontal="right" vertical="center"/>
    </xf>
    <xf numFmtId="179" fontId="25" fillId="0" borderId="25" xfId="1" applyNumberFormat="1" applyFont="1" applyFill="1" applyBorder="1" applyAlignment="1">
      <alignment horizontal="right" vertical="center"/>
    </xf>
    <xf numFmtId="179" fontId="25" fillId="0" borderId="8" xfId="1" applyNumberFormat="1" applyFont="1" applyFill="1" applyBorder="1" applyAlignment="1">
      <alignment horizontal="right" vertical="center"/>
    </xf>
    <xf numFmtId="179" fontId="25" fillId="0" borderId="14" xfId="1" applyNumberFormat="1" applyFont="1" applyFill="1" applyBorder="1" applyAlignment="1">
      <alignment horizontal="right" vertical="center"/>
    </xf>
    <xf numFmtId="38" fontId="4" fillId="2" borderId="41" xfId="1" applyFont="1" applyFill="1" applyBorder="1" applyAlignment="1">
      <alignment horizontal="center" vertical="center" wrapText="1"/>
    </xf>
    <xf numFmtId="38" fontId="4" fillId="2" borderId="36" xfId="1" applyFont="1" applyFill="1" applyBorder="1" applyAlignment="1">
      <alignment horizontal="center" vertical="center" wrapText="1"/>
    </xf>
    <xf numFmtId="38" fontId="4" fillId="2" borderId="7" xfId="1" applyFont="1" applyFill="1" applyBorder="1" applyAlignment="1">
      <alignment horizontal="center" vertical="center" wrapText="1"/>
    </xf>
    <xf numFmtId="38" fontId="4" fillId="2" borderId="16" xfId="1" applyFont="1" applyFill="1" applyBorder="1" applyAlignment="1">
      <alignment horizontal="center" vertical="center" wrapText="1"/>
    </xf>
    <xf numFmtId="38" fontId="4" fillId="2" borderId="19" xfId="1" applyFont="1" applyFill="1" applyBorder="1" applyAlignment="1">
      <alignment horizontal="center" vertical="center" wrapText="1"/>
    </xf>
    <xf numFmtId="38" fontId="4" fillId="2" borderId="42" xfId="1" applyFont="1" applyFill="1" applyBorder="1" applyAlignment="1">
      <alignment horizontal="center" vertical="center" wrapText="1"/>
    </xf>
    <xf numFmtId="38" fontId="8" fillId="2" borderId="20" xfId="1" applyFont="1" applyFill="1" applyBorder="1" applyAlignment="1">
      <alignment horizontal="center" vertical="center" wrapText="1"/>
    </xf>
    <xf numFmtId="38" fontId="8" fillId="2" borderId="21" xfId="1" applyFont="1" applyFill="1" applyBorder="1" applyAlignment="1">
      <alignment horizontal="center" vertical="center" wrapText="1"/>
    </xf>
    <xf numFmtId="176" fontId="10" fillId="0" borderId="20" xfId="1" applyNumberFormat="1" applyFont="1" applyFill="1" applyBorder="1" applyAlignment="1">
      <alignment horizontal="right" vertical="center" indent="1"/>
    </xf>
    <xf numFmtId="176" fontId="10" fillId="0" borderId="21" xfId="1" applyNumberFormat="1" applyFont="1" applyFill="1" applyBorder="1" applyAlignment="1">
      <alignment horizontal="right" vertical="center" indent="1"/>
    </xf>
    <xf numFmtId="176" fontId="10" fillId="0" borderId="22" xfId="1" applyNumberFormat="1" applyFont="1" applyFill="1" applyBorder="1" applyAlignment="1">
      <alignment horizontal="right" vertical="center" indent="1"/>
    </xf>
    <xf numFmtId="179" fontId="25" fillId="0" borderId="45" xfId="1" applyNumberFormat="1" applyFont="1" applyFill="1" applyBorder="1" applyAlignment="1">
      <alignment horizontal="right" vertical="center"/>
    </xf>
    <xf numFmtId="179" fontId="25" fillId="0" borderId="17" xfId="1" applyNumberFormat="1" applyFont="1" applyFill="1" applyBorder="1" applyAlignment="1">
      <alignment horizontal="right" vertical="center"/>
    </xf>
    <xf numFmtId="179" fontId="25" fillId="0" borderId="46" xfId="1" applyNumberFormat="1" applyFont="1" applyFill="1" applyBorder="1" applyAlignment="1">
      <alignment horizontal="right" vertical="center"/>
    </xf>
    <xf numFmtId="179" fontId="25" fillId="0" borderId="47" xfId="1" applyNumberFormat="1" applyFont="1" applyFill="1" applyBorder="1" applyAlignment="1">
      <alignment horizontal="right" vertical="center"/>
    </xf>
    <xf numFmtId="179" fontId="25" fillId="0" borderId="26" xfId="1" applyNumberFormat="1" applyFont="1" applyFill="1" applyBorder="1" applyAlignment="1">
      <alignment horizontal="right" vertical="center"/>
    </xf>
    <xf numFmtId="179" fontId="25" fillId="0" borderId="38" xfId="1" applyNumberFormat="1" applyFont="1" applyFill="1" applyBorder="1" applyAlignment="1">
      <alignment horizontal="right" vertical="center"/>
    </xf>
    <xf numFmtId="179" fontId="25" fillId="0" borderId="27" xfId="1" applyNumberFormat="1" applyFont="1" applyFill="1" applyBorder="1" applyAlignment="1">
      <alignment horizontal="right" vertical="center"/>
    </xf>
    <xf numFmtId="179" fontId="25" fillId="0" borderId="28" xfId="1" applyNumberFormat="1" applyFont="1" applyFill="1" applyBorder="1" applyAlignment="1">
      <alignment horizontal="right" vertical="center"/>
    </xf>
    <xf numFmtId="179" fontId="25" fillId="0" borderId="41" xfId="1" applyNumberFormat="1" applyFont="1" applyFill="1" applyBorder="1" applyAlignment="1">
      <alignment horizontal="right" vertical="center"/>
    </xf>
    <xf numFmtId="179" fontId="25" fillId="0" borderId="36" xfId="1" applyNumberFormat="1" applyFont="1" applyFill="1" applyBorder="1" applyAlignment="1">
      <alignment horizontal="right" vertical="center"/>
    </xf>
    <xf numFmtId="179" fontId="25" fillId="0" borderId="24" xfId="1" applyNumberFormat="1" applyFont="1" applyFill="1" applyBorder="1" applyAlignment="1">
      <alignment horizontal="right" vertical="center"/>
    </xf>
    <xf numFmtId="38" fontId="3" fillId="2" borderId="49" xfId="1" applyFont="1" applyFill="1" applyBorder="1" applyAlignment="1">
      <alignment horizontal="center" vertical="center"/>
    </xf>
    <xf numFmtId="38" fontId="4" fillId="2" borderId="34" xfId="1" applyFont="1" applyFill="1" applyBorder="1" applyAlignment="1">
      <alignment horizontal="center" vertical="center"/>
    </xf>
    <xf numFmtId="38" fontId="4" fillId="2" borderId="13" xfId="1" applyFont="1" applyFill="1" applyBorder="1" applyAlignment="1">
      <alignment horizontal="center" vertical="center" wrapText="1"/>
    </xf>
    <xf numFmtId="38" fontId="4" fillId="2" borderId="59" xfId="1" applyFont="1" applyFill="1" applyBorder="1" applyAlignment="1">
      <alignment horizontal="center" vertical="center" wrapText="1"/>
    </xf>
    <xf numFmtId="38" fontId="4" fillId="2" borderId="19" xfId="1" applyFont="1" applyFill="1" applyBorder="1" applyAlignment="1">
      <alignment horizontal="center" vertical="center"/>
    </xf>
    <xf numFmtId="38" fontId="4" fillId="2" borderId="42" xfId="1" applyFont="1" applyFill="1" applyBorder="1" applyAlignment="1">
      <alignment horizontal="center" vertical="center"/>
    </xf>
    <xf numFmtId="38" fontId="4" fillId="2" borderId="29" xfId="1" applyFont="1" applyFill="1" applyBorder="1" applyAlignment="1">
      <alignment horizontal="center" vertical="center"/>
    </xf>
    <xf numFmtId="38" fontId="4" fillId="2" borderId="27" xfId="1" applyFont="1" applyFill="1" applyBorder="1" applyAlignment="1">
      <alignment horizontal="center" vertical="center"/>
    </xf>
    <xf numFmtId="38" fontId="4" fillId="2" borderId="27" xfId="1" applyFont="1" applyFill="1" applyBorder="1" applyAlignment="1">
      <alignment horizontal="center" vertical="center" wrapText="1"/>
    </xf>
    <xf numFmtId="179" fontId="25" fillId="0" borderId="18" xfId="1" applyNumberFormat="1" applyFont="1" applyFill="1" applyBorder="1" applyAlignment="1">
      <alignment horizontal="right" vertical="center"/>
    </xf>
    <xf numFmtId="179" fontId="25" fillId="0" borderId="19" xfId="1" applyNumberFormat="1" applyFont="1" applyFill="1" applyBorder="1" applyAlignment="1">
      <alignment horizontal="right" vertical="center"/>
    </xf>
    <xf numFmtId="38" fontId="15" fillId="2" borderId="54" xfId="1" applyFont="1" applyFill="1" applyBorder="1" applyAlignment="1">
      <alignment horizontal="center" vertical="center"/>
    </xf>
    <xf numFmtId="38" fontId="15" fillId="2" borderId="55" xfId="1" applyFont="1" applyFill="1" applyBorder="1" applyAlignment="1">
      <alignment horizontal="center" vertical="center"/>
    </xf>
    <xf numFmtId="38" fontId="15" fillId="2" borderId="56" xfId="1" applyFont="1" applyFill="1" applyBorder="1" applyAlignment="1">
      <alignment horizontal="center" vertical="center"/>
    </xf>
    <xf numFmtId="38" fontId="4" fillId="2" borderId="35" xfId="1" applyFont="1" applyFill="1" applyBorder="1" applyAlignment="1">
      <alignment horizontal="center" vertical="center"/>
    </xf>
    <xf numFmtId="38" fontId="4" fillId="2" borderId="25" xfId="1" applyFont="1" applyFill="1" applyBorder="1" applyAlignment="1">
      <alignment horizontal="center" vertical="center"/>
    </xf>
    <xf numFmtId="38" fontId="4" fillId="2" borderId="36" xfId="1" applyFont="1" applyFill="1" applyBorder="1" applyAlignment="1">
      <alignment horizontal="center" vertical="center"/>
    </xf>
    <xf numFmtId="38" fontId="4" fillId="2" borderId="14" xfId="1" applyFont="1" applyFill="1" applyBorder="1" applyAlignment="1">
      <alignment horizontal="center" vertical="center"/>
    </xf>
    <xf numFmtId="38" fontId="4" fillId="2" borderId="15" xfId="1" applyFont="1" applyFill="1" applyBorder="1" applyAlignment="1">
      <alignment horizontal="center" vertical="center"/>
    </xf>
    <xf numFmtId="38" fontId="4" fillId="2" borderId="16" xfId="1" applyFont="1" applyFill="1" applyBorder="1" applyAlignment="1">
      <alignment horizontal="center" vertical="center"/>
    </xf>
    <xf numFmtId="38" fontId="4" fillId="2" borderId="14" xfId="1" applyFont="1" applyFill="1" applyBorder="1" applyAlignment="1">
      <alignment horizontal="center" vertical="center" wrapText="1"/>
    </xf>
    <xf numFmtId="38" fontId="4" fillId="2" borderId="15" xfId="1" applyFont="1" applyFill="1" applyBorder="1" applyAlignment="1">
      <alignment horizontal="center" vertical="center" wrapText="1"/>
    </xf>
    <xf numFmtId="38" fontId="4" fillId="2" borderId="45" xfId="1" applyFont="1" applyFill="1" applyBorder="1" applyAlignment="1">
      <alignment horizontal="center" vertical="center" wrapText="1"/>
    </xf>
    <xf numFmtId="38" fontId="4" fillId="2" borderId="17" xfId="1" applyFont="1" applyFill="1" applyBorder="1" applyAlignment="1">
      <alignment horizontal="center" vertical="center" wrapText="1"/>
    </xf>
    <xf numFmtId="38" fontId="4" fillId="2" borderId="20" xfId="1" applyFont="1" applyFill="1" applyBorder="1" applyAlignment="1">
      <alignment horizontal="center" vertical="center"/>
    </xf>
    <xf numFmtId="38" fontId="4" fillId="2" borderId="21" xfId="1" applyFont="1" applyFill="1" applyBorder="1" applyAlignment="1">
      <alignment horizontal="center" vertical="center"/>
    </xf>
    <xf numFmtId="38" fontId="4" fillId="2" borderId="22" xfId="1" applyFont="1" applyFill="1" applyBorder="1" applyAlignment="1">
      <alignment horizontal="center" vertical="center"/>
    </xf>
    <xf numFmtId="38" fontId="4" fillId="2" borderId="39" xfId="1" applyFont="1" applyFill="1" applyBorder="1" applyAlignment="1">
      <alignment horizontal="center" vertical="center" wrapText="1"/>
    </xf>
    <xf numFmtId="38" fontId="4" fillId="2" borderId="1" xfId="1" applyFont="1" applyFill="1" applyBorder="1" applyAlignment="1">
      <alignment horizontal="center" vertical="center" wrapText="1"/>
    </xf>
    <xf numFmtId="38" fontId="4" fillId="2" borderId="40" xfId="1" applyFont="1" applyFill="1" applyBorder="1" applyAlignment="1">
      <alignment horizontal="center" vertical="center" wrapText="1"/>
    </xf>
    <xf numFmtId="38" fontId="4" fillId="2" borderId="3" xfId="1" applyFont="1" applyFill="1" applyBorder="1" applyAlignment="1">
      <alignment horizontal="center" vertical="center"/>
    </xf>
    <xf numFmtId="38" fontId="4" fillId="2" borderId="48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 wrapText="1"/>
    </xf>
    <xf numFmtId="38" fontId="4" fillId="2" borderId="20" xfId="1" applyFont="1" applyFill="1" applyBorder="1" applyAlignment="1">
      <alignment horizontal="center" vertical="center" wrapText="1"/>
    </xf>
    <xf numFmtId="38" fontId="4" fillId="2" borderId="21" xfId="1" applyFont="1" applyFill="1" applyBorder="1" applyAlignment="1">
      <alignment horizontal="center" vertical="center" wrapText="1"/>
    </xf>
    <xf numFmtId="38" fontId="4" fillId="2" borderId="22" xfId="1" applyFont="1" applyFill="1" applyBorder="1" applyAlignment="1">
      <alignment horizontal="center" vertical="center" wrapText="1"/>
    </xf>
    <xf numFmtId="38" fontId="3" fillId="2" borderId="61" xfId="1" applyFont="1" applyFill="1" applyBorder="1" applyAlignment="1">
      <alignment horizontal="center" vertical="center"/>
    </xf>
    <xf numFmtId="38" fontId="3" fillId="2" borderId="57" xfId="1" applyFont="1" applyFill="1" applyBorder="1" applyAlignment="1">
      <alignment horizontal="center" vertical="center"/>
    </xf>
    <xf numFmtId="38" fontId="3" fillId="2" borderId="34" xfId="1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center" vertical="center"/>
    </xf>
    <xf numFmtId="38" fontId="3" fillId="2" borderId="46" xfId="1" applyFont="1" applyFill="1" applyBorder="1" applyAlignment="1">
      <alignment horizontal="center" vertical="center"/>
    </xf>
    <xf numFmtId="38" fontId="36" fillId="2" borderId="34" xfId="1" applyFont="1" applyFill="1" applyBorder="1" applyAlignment="1">
      <alignment horizontal="center" vertical="center" wrapText="1"/>
    </xf>
    <xf numFmtId="38" fontId="36" fillId="2" borderId="62" xfId="1" applyFont="1" applyFill="1" applyBorder="1" applyAlignment="1">
      <alignment horizontal="center" vertical="center" wrapText="1"/>
    </xf>
    <xf numFmtId="176" fontId="33" fillId="0" borderId="0" xfId="1" applyNumberFormat="1" applyFont="1" applyAlignment="1">
      <alignment vertical="center"/>
    </xf>
    <xf numFmtId="38" fontId="21" fillId="0" borderId="7" xfId="1" applyFont="1" applyBorder="1" applyAlignment="1" applyProtection="1">
      <alignment horizontal="center" vertical="center" wrapText="1"/>
      <protection locked="0"/>
    </xf>
    <xf numFmtId="38" fontId="21" fillId="0" borderId="16" xfId="1" applyFont="1" applyBorder="1" applyAlignment="1" applyProtection="1">
      <alignment horizontal="center" vertical="center" wrapText="1"/>
      <protection locked="0"/>
    </xf>
    <xf numFmtId="38" fontId="3" fillId="0" borderId="19" xfId="1" applyFont="1" applyBorder="1" applyAlignment="1">
      <alignment horizontal="center" vertical="center" wrapText="1"/>
    </xf>
    <xf numFmtId="38" fontId="3" fillId="0" borderId="42" xfId="1" applyFont="1" applyBorder="1" applyAlignment="1">
      <alignment horizontal="center" vertical="center" wrapText="1"/>
    </xf>
    <xf numFmtId="176" fontId="28" fillId="0" borderId="0" xfId="1" applyNumberFormat="1" applyFont="1" applyAlignment="1">
      <alignment vertical="center"/>
    </xf>
  </cellXfs>
  <cellStyles count="2">
    <cellStyle name="桁区切り" xfId="1" builtinId="6"/>
    <cellStyle name="標準" xfId="0" builtinId="0"/>
  </cellStyles>
  <dxfs count="6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E1F4FF"/>
        </patternFill>
      </fill>
    </dxf>
    <dxf>
      <font>
        <b/>
        <i val="0"/>
        <color rgb="FFFF0000"/>
      </font>
    </dxf>
    <dxf>
      <fill>
        <patternFill>
          <bgColor rgb="FFE1F4FF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strike val="0"/>
        <color rgb="FFFF0000"/>
      </font>
      <numFmt numFmtId="181" formatCode="\-"/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strike val="0"/>
        <color rgb="FFFF0000"/>
      </font>
      <numFmt numFmtId="181" formatCode="\-"/>
    </dxf>
    <dxf>
      <font>
        <b/>
        <i val="0"/>
        <color rgb="FFFF0000"/>
      </font>
      <fill>
        <patternFill>
          <bgColor rgb="FFFEF5F0"/>
        </patternFill>
      </fill>
    </dxf>
    <dxf>
      <fill>
        <patternFill>
          <bgColor rgb="FFE1F4FF"/>
        </patternFill>
      </fill>
    </dxf>
    <dxf>
      <fill>
        <patternFill>
          <bgColor rgb="FFE1F4FF"/>
        </patternFill>
      </fill>
    </dxf>
    <dxf>
      <font>
        <color rgb="FFFEF5F0"/>
      </font>
      <fill>
        <patternFill>
          <bgColor rgb="FFFEF5F0"/>
        </patternFill>
      </fill>
    </dxf>
    <dxf>
      <font>
        <color rgb="FFFDECE3"/>
      </font>
      <fill>
        <patternFill>
          <bgColor rgb="FFFEF5F0"/>
        </patternFill>
      </fill>
    </dxf>
    <dxf>
      <font>
        <color rgb="FFFEF5F0"/>
      </font>
      <fill>
        <patternFill>
          <bgColor rgb="FFFEF5F0"/>
        </patternFill>
      </fill>
    </dxf>
    <dxf>
      <font>
        <color rgb="FFFEF5F0"/>
      </font>
      <fill>
        <patternFill>
          <bgColor rgb="FFFEF5F0"/>
        </patternFill>
      </fill>
    </dxf>
    <dxf>
      <font>
        <color rgb="FFFEF5F0"/>
      </font>
      <fill>
        <patternFill>
          <bgColor rgb="FFFEF5F0"/>
        </patternFill>
      </fill>
    </dxf>
    <dxf>
      <font>
        <color rgb="FFFEF5F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color rgb="FFFEF5F0"/>
      </font>
      <fill>
        <patternFill>
          <bgColor rgb="FFFEF5F0"/>
        </patternFill>
      </fill>
    </dxf>
    <dxf>
      <font>
        <color rgb="FFFEF5F0"/>
      </font>
      <fill>
        <patternFill>
          <bgColor rgb="FFFEF5F0"/>
        </patternFill>
      </fill>
    </dxf>
    <dxf>
      <font>
        <color rgb="FFFEF5F0"/>
      </font>
      <fill>
        <patternFill>
          <bgColor rgb="FFFEF5F0"/>
        </patternFill>
      </fill>
    </dxf>
    <dxf>
      <font>
        <color rgb="FFFEF5F0"/>
      </font>
      <fill>
        <patternFill>
          <bgColor rgb="FFFEF5F0"/>
        </patternFill>
      </fill>
    </dxf>
    <dxf>
      <fill>
        <patternFill>
          <bgColor rgb="FFE1F4FF"/>
        </patternFill>
      </fill>
    </dxf>
    <dxf>
      <fill>
        <patternFill>
          <bgColor rgb="FFE1F4FF"/>
        </patternFill>
      </fill>
    </dxf>
    <dxf>
      <fill>
        <patternFill>
          <bgColor rgb="FFE1F4FF"/>
        </patternFill>
      </fill>
    </dxf>
    <dxf>
      <fill>
        <patternFill>
          <bgColor rgb="FFE1F4FF"/>
        </patternFill>
      </fill>
    </dxf>
    <dxf>
      <font>
        <color rgb="FFFEF5F0"/>
      </font>
      <fill>
        <patternFill>
          <bgColor rgb="FFFEF5F0"/>
        </patternFill>
      </fill>
    </dxf>
    <dxf>
      <font>
        <color rgb="FFFEF5F0"/>
      </font>
      <fill>
        <patternFill>
          <bgColor rgb="FFFEF5F0"/>
        </patternFill>
      </fill>
    </dxf>
    <dxf>
      <font>
        <color rgb="FFFEF5F0"/>
      </font>
      <fill>
        <patternFill>
          <bgColor rgb="FFFEF5F0"/>
        </patternFill>
      </fill>
    </dxf>
    <dxf>
      <font>
        <color rgb="FFFEF5F0"/>
      </font>
      <fill>
        <patternFill>
          <bgColor rgb="FFFEF5F0"/>
        </patternFill>
      </fill>
    </dxf>
    <dxf>
      <font>
        <color rgb="FFFEF5F0"/>
      </font>
      <fill>
        <patternFill>
          <bgColor rgb="FFFEF5F0"/>
        </patternFill>
      </fill>
    </dxf>
    <dxf>
      <font>
        <color rgb="FFFEF5F0"/>
      </font>
      <fill>
        <patternFill>
          <bgColor rgb="FFFEF5F0"/>
        </patternFill>
      </fill>
    </dxf>
    <dxf>
      <font>
        <color rgb="FFFEF5F0"/>
      </font>
      <fill>
        <patternFill>
          <bgColor rgb="FFFEF5F0"/>
        </patternFill>
      </fill>
    </dxf>
    <dxf>
      <font>
        <color rgb="FFFEF5F0"/>
      </font>
      <fill>
        <patternFill>
          <bgColor rgb="FFFEF5F0"/>
        </patternFill>
      </fill>
    </dxf>
    <dxf>
      <fill>
        <patternFill>
          <bgColor rgb="FFE1F4FF"/>
        </patternFill>
      </fill>
    </dxf>
    <dxf>
      <font>
        <b/>
        <i val="0"/>
        <color rgb="FFFF0000"/>
      </font>
      <fill>
        <patternFill>
          <bgColor rgb="FFFDECE3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EF5F0"/>
        </patternFill>
      </fill>
    </dxf>
    <dxf>
      <font>
        <b/>
        <i val="0"/>
        <color rgb="FFFF0000"/>
      </font>
      <fill>
        <patternFill>
          <bgColor rgb="FFFEF5F0"/>
        </patternFill>
      </fill>
    </dxf>
  </dxfs>
  <tableStyles count="0" defaultTableStyle="TableStyleMedium2" defaultPivotStyle="PivotStyleLight16"/>
  <colors>
    <mruColors>
      <color rgb="FFFFFBEF"/>
      <color rgb="FFE1F4FF"/>
      <color rgb="FFFEF5F0"/>
      <color rgb="FFFDECE3"/>
      <color rgb="FFFFFAEB"/>
      <color rgb="FFCCECFF"/>
      <color rgb="FFFFF6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F$6" lockText="1" noThreeD="1"/>
</file>

<file path=xl/ctrlProps/ctrlProp10.xml><?xml version="1.0" encoding="utf-8"?>
<formControlPr xmlns="http://schemas.microsoft.com/office/spreadsheetml/2009/9/main" objectType="CheckBox" fmlaLink="$N$6" lockText="1" noThreeD="1"/>
</file>

<file path=xl/ctrlProps/ctrlProp11.xml><?xml version="1.0" encoding="utf-8"?>
<formControlPr xmlns="http://schemas.microsoft.com/office/spreadsheetml/2009/9/main" objectType="CheckBox" fmlaLink="$P$6" lockText="1" noThreeD="1"/>
</file>

<file path=xl/ctrlProps/ctrlProp12.xml><?xml version="1.0" encoding="utf-8"?>
<formControlPr xmlns="http://schemas.microsoft.com/office/spreadsheetml/2009/9/main" objectType="CheckBox" fmlaLink="$R$6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Radio" firstButton="1" fmlaLink="$C$8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$G$6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checked="Checked" firstButton="1" fmlaLink="$I$8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fmlaLink="$H$6" lockText="1" noThreeD="1"/>
</file>

<file path=xl/ctrlProps/ctrlProp4.xml><?xml version="1.0" encoding="utf-8"?>
<formControlPr xmlns="http://schemas.microsoft.com/office/spreadsheetml/2009/9/main" objectType="CheckBox" fmlaLink="$I$6" lockText="1" noThreeD="1"/>
</file>

<file path=xl/ctrlProps/ctrlProp5.xml><?xml version="1.0" encoding="utf-8"?>
<formControlPr xmlns="http://schemas.microsoft.com/office/spreadsheetml/2009/9/main" objectType="CheckBox" fmlaLink="$J$6" lockText="1" noThreeD="1"/>
</file>

<file path=xl/ctrlProps/ctrlProp6.xml><?xml version="1.0" encoding="utf-8"?>
<formControlPr xmlns="http://schemas.microsoft.com/office/spreadsheetml/2009/9/main" objectType="Radio" firstButton="1" fmlaLink="$C$6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fmlaLink="$L$6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523009</xdr:colOff>
      <xdr:row>21</xdr:row>
      <xdr:rowOff>20108</xdr:rowOff>
    </xdr:from>
    <xdr:to>
      <xdr:col>6</xdr:col>
      <xdr:colOff>684068</xdr:colOff>
      <xdr:row>21</xdr:row>
      <xdr:rowOff>182899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09259" y="4639733"/>
          <a:ext cx="161059" cy="162791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4</xdr:row>
          <xdr:rowOff>209550</xdr:rowOff>
        </xdr:from>
        <xdr:to>
          <xdr:col>5</xdr:col>
          <xdr:colOff>523875</xdr:colOff>
          <xdr:row>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4</xdr:row>
          <xdr:rowOff>219075</xdr:rowOff>
        </xdr:from>
        <xdr:to>
          <xdr:col>6</xdr:col>
          <xdr:colOff>504825</xdr:colOff>
          <xdr:row>6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</xdr:row>
          <xdr:rowOff>209550</xdr:rowOff>
        </xdr:from>
        <xdr:to>
          <xdr:col>7</xdr:col>
          <xdr:colOff>457200</xdr:colOff>
          <xdr:row>6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4</xdr:row>
          <xdr:rowOff>209550</xdr:rowOff>
        </xdr:from>
        <xdr:to>
          <xdr:col>8</xdr:col>
          <xdr:colOff>495300</xdr:colOff>
          <xdr:row>6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4</xdr:row>
          <xdr:rowOff>209550</xdr:rowOff>
        </xdr:from>
        <xdr:to>
          <xdr:col>9</xdr:col>
          <xdr:colOff>476250</xdr:colOff>
          <xdr:row>6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5</xdr:row>
          <xdr:rowOff>9525</xdr:rowOff>
        </xdr:from>
        <xdr:to>
          <xdr:col>2</xdr:col>
          <xdr:colOff>600075</xdr:colOff>
          <xdr:row>5</xdr:row>
          <xdr:rowOff>219075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5</xdr:row>
          <xdr:rowOff>9525</xdr:rowOff>
        </xdr:from>
        <xdr:to>
          <xdr:col>3</xdr:col>
          <xdr:colOff>619125</xdr:colOff>
          <xdr:row>5</xdr:row>
          <xdr:rowOff>219075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5</xdr:row>
          <xdr:rowOff>9525</xdr:rowOff>
        </xdr:from>
        <xdr:to>
          <xdr:col>4</xdr:col>
          <xdr:colOff>590550</xdr:colOff>
          <xdr:row>5</xdr:row>
          <xdr:rowOff>219075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5</xdr:row>
          <xdr:rowOff>0</xdr:rowOff>
        </xdr:from>
        <xdr:to>
          <xdr:col>11</xdr:col>
          <xdr:colOff>533400</xdr:colOff>
          <xdr:row>5</xdr:row>
          <xdr:rowOff>219075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5</xdr:row>
          <xdr:rowOff>9525</xdr:rowOff>
        </xdr:from>
        <xdr:to>
          <xdr:col>13</xdr:col>
          <xdr:colOff>485775</xdr:colOff>
          <xdr:row>5</xdr:row>
          <xdr:rowOff>219075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228600</xdr:colOff>
          <xdr:row>5</xdr:row>
          <xdr:rowOff>9525</xdr:rowOff>
        </xdr:from>
        <xdr:to>
          <xdr:col>15</xdr:col>
          <xdr:colOff>457200</xdr:colOff>
          <xdr:row>5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238125</xdr:colOff>
          <xdr:row>5</xdr:row>
          <xdr:rowOff>9525</xdr:rowOff>
        </xdr:from>
        <xdr:to>
          <xdr:col>17</xdr:col>
          <xdr:colOff>485775</xdr:colOff>
          <xdr:row>6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19050</xdr:rowOff>
        </xdr:from>
        <xdr:to>
          <xdr:col>12</xdr:col>
          <xdr:colOff>238125</xdr:colOff>
          <xdr:row>22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19050</xdr:rowOff>
        </xdr:from>
        <xdr:to>
          <xdr:col>2</xdr:col>
          <xdr:colOff>495300</xdr:colOff>
          <xdr:row>7</xdr:row>
          <xdr:rowOff>209550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7</xdr:row>
          <xdr:rowOff>19050</xdr:rowOff>
        </xdr:from>
        <xdr:to>
          <xdr:col>3</xdr:col>
          <xdr:colOff>523875</xdr:colOff>
          <xdr:row>7</xdr:row>
          <xdr:rowOff>209550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7</xdr:row>
          <xdr:rowOff>9525</xdr:rowOff>
        </xdr:from>
        <xdr:to>
          <xdr:col>4</xdr:col>
          <xdr:colOff>485775</xdr:colOff>
          <xdr:row>8</xdr:row>
          <xdr:rowOff>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</xdr:row>
          <xdr:rowOff>28575</xdr:rowOff>
        </xdr:from>
        <xdr:to>
          <xdr:col>5</xdr:col>
          <xdr:colOff>447675</xdr:colOff>
          <xdr:row>7</xdr:row>
          <xdr:rowOff>219075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7</xdr:row>
          <xdr:rowOff>9525</xdr:rowOff>
        </xdr:from>
        <xdr:to>
          <xdr:col>6</xdr:col>
          <xdr:colOff>476250</xdr:colOff>
          <xdr:row>7</xdr:row>
          <xdr:rowOff>219075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7</xdr:row>
          <xdr:rowOff>9525</xdr:rowOff>
        </xdr:from>
        <xdr:to>
          <xdr:col>7</xdr:col>
          <xdr:colOff>438150</xdr:colOff>
          <xdr:row>7</xdr:row>
          <xdr:rowOff>219075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133350</xdr:rowOff>
        </xdr:from>
        <xdr:to>
          <xdr:col>7</xdr:col>
          <xdr:colOff>657225</xdr:colOff>
          <xdr:row>8</xdr:row>
          <xdr:rowOff>47625</xdr:rowOff>
        </xdr:to>
        <xdr:sp macro="" textlink="">
          <xdr:nvSpPr>
            <xdr:cNvPr id="3085" name="Group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7</xdr:row>
          <xdr:rowOff>0</xdr:rowOff>
        </xdr:from>
        <xdr:to>
          <xdr:col>8</xdr:col>
          <xdr:colOff>428625</xdr:colOff>
          <xdr:row>8</xdr:row>
          <xdr:rowOff>0</xdr:rowOff>
        </xdr:to>
        <xdr:sp macro="" textlink="">
          <xdr:nvSpPr>
            <xdr:cNvPr id="3089" name="Option Button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7</xdr:row>
          <xdr:rowOff>9525</xdr:rowOff>
        </xdr:from>
        <xdr:to>
          <xdr:col>9</xdr:col>
          <xdr:colOff>476250</xdr:colOff>
          <xdr:row>8</xdr:row>
          <xdr:rowOff>9525</xdr:rowOff>
        </xdr:to>
        <xdr:sp macro="" textlink="">
          <xdr:nvSpPr>
            <xdr:cNvPr id="3090" name="Option Button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7</xdr:row>
          <xdr:rowOff>0</xdr:rowOff>
        </xdr:from>
        <xdr:to>
          <xdr:col>10</xdr:col>
          <xdr:colOff>457200</xdr:colOff>
          <xdr:row>8</xdr:row>
          <xdr:rowOff>0</xdr:rowOff>
        </xdr:to>
        <xdr:sp macro="" textlink="">
          <xdr:nvSpPr>
            <xdr:cNvPr id="3092" name="Option Button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6</xdr:row>
          <xdr:rowOff>171450</xdr:rowOff>
        </xdr:from>
        <xdr:to>
          <xdr:col>10</xdr:col>
          <xdr:colOff>676275</xdr:colOff>
          <xdr:row>8</xdr:row>
          <xdr:rowOff>66675</xdr:rowOff>
        </xdr:to>
        <xdr:sp macro="" textlink="">
          <xdr:nvSpPr>
            <xdr:cNvPr id="3094" name="Group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22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109"/>
  <sheetViews>
    <sheetView showGridLines="0" showRowColHeaders="0" tabSelected="1" zoomScaleNormal="100" workbookViewId="0"/>
  </sheetViews>
  <sheetFormatPr defaultRowHeight="12" x14ac:dyDescent="0.15"/>
  <cols>
    <col min="1" max="1" width="2.75" style="2" customWidth="1"/>
    <col min="2" max="2" width="17" style="1" customWidth="1"/>
    <col min="3" max="18" width="9.125" style="2" customWidth="1"/>
    <col min="19" max="19" width="30.625" style="3" hidden="1" customWidth="1"/>
    <col min="20" max="21" width="30.625" style="2" hidden="1" customWidth="1"/>
    <col min="22" max="23" width="16.75" style="3" hidden="1" customWidth="1"/>
    <col min="24" max="42" width="0" style="2" hidden="1" customWidth="1"/>
    <col min="43" max="43" width="9.375" style="2" hidden="1" customWidth="1"/>
    <col min="44" max="46" width="0" style="2" hidden="1" customWidth="1"/>
    <col min="47" max="16384" width="9" style="2"/>
  </cols>
  <sheetData>
    <row r="1" spans="1:45" ht="12.75" customHeight="1" x14ac:dyDescent="0.15">
      <c r="V1" s="6" t="s">
        <v>41</v>
      </c>
      <c r="W1" s="6" t="s">
        <v>42</v>
      </c>
    </row>
    <row r="2" spans="1:45" ht="24" customHeight="1" x14ac:dyDescent="0.15">
      <c r="F2" s="4"/>
      <c r="G2" s="8" t="s">
        <v>39</v>
      </c>
      <c r="O2" s="13"/>
      <c r="P2" s="120">
        <f ca="1">TODAY()</f>
        <v>43732</v>
      </c>
      <c r="Q2" s="120"/>
      <c r="R2" s="84" t="s">
        <v>45</v>
      </c>
      <c r="T2" s="23"/>
      <c r="V2" s="14"/>
      <c r="W2" s="14"/>
    </row>
    <row r="3" spans="1:45" ht="18" customHeight="1" x14ac:dyDescent="0.15">
      <c r="B3" s="157" t="s">
        <v>18</v>
      </c>
      <c r="C3" s="128" t="s">
        <v>21</v>
      </c>
      <c r="D3" s="129"/>
      <c r="E3" s="130"/>
      <c r="F3" s="128" t="s">
        <v>22</v>
      </c>
      <c r="G3" s="129"/>
      <c r="H3" s="129"/>
      <c r="I3" s="129"/>
      <c r="J3" s="130"/>
      <c r="K3" s="126" t="s">
        <v>19</v>
      </c>
      <c r="L3" s="126"/>
      <c r="M3" s="126"/>
      <c r="N3" s="126"/>
      <c r="O3" s="126"/>
      <c r="P3" s="126"/>
      <c r="Q3" s="126"/>
      <c r="R3" s="127"/>
      <c r="S3" s="24"/>
      <c r="V3" s="25"/>
      <c r="W3" s="25"/>
    </row>
    <row r="4" spans="1:45" ht="18" customHeight="1" x14ac:dyDescent="0.15">
      <c r="B4" s="158"/>
      <c r="C4" s="135" t="s">
        <v>20</v>
      </c>
      <c r="D4" s="137" t="s">
        <v>28</v>
      </c>
      <c r="E4" s="139" t="s">
        <v>13</v>
      </c>
      <c r="F4" s="135" t="s">
        <v>16</v>
      </c>
      <c r="G4" s="137" t="s">
        <v>14</v>
      </c>
      <c r="H4" s="137" t="s">
        <v>15</v>
      </c>
      <c r="I4" s="137" t="s">
        <v>17</v>
      </c>
      <c r="J4" s="161" t="s">
        <v>0</v>
      </c>
      <c r="K4" s="163" t="s">
        <v>48</v>
      </c>
      <c r="L4" s="164"/>
      <c r="M4" s="159" t="s">
        <v>25</v>
      </c>
      <c r="N4" s="165"/>
      <c r="O4" s="159" t="s">
        <v>26</v>
      </c>
      <c r="P4" s="165"/>
      <c r="Q4" s="159" t="s">
        <v>27</v>
      </c>
      <c r="R4" s="160"/>
      <c r="S4" s="26"/>
      <c r="V4" s="27"/>
      <c r="W4" s="25"/>
    </row>
    <row r="5" spans="1:45" ht="18" customHeight="1" thickBot="1" x14ac:dyDescent="0.2">
      <c r="B5" s="158"/>
      <c r="C5" s="136"/>
      <c r="D5" s="138"/>
      <c r="E5" s="140"/>
      <c r="F5" s="136"/>
      <c r="G5" s="138"/>
      <c r="H5" s="138"/>
      <c r="I5" s="138"/>
      <c r="J5" s="162"/>
      <c r="K5" s="28" t="s">
        <v>23</v>
      </c>
      <c r="L5" s="29" t="s">
        <v>35</v>
      </c>
      <c r="M5" s="30" t="s">
        <v>24</v>
      </c>
      <c r="N5" s="29" t="s">
        <v>35</v>
      </c>
      <c r="O5" s="30" t="s">
        <v>24</v>
      </c>
      <c r="P5" s="29" t="s">
        <v>35</v>
      </c>
      <c r="Q5" s="30" t="s">
        <v>24</v>
      </c>
      <c r="R5" s="31" t="s">
        <v>35</v>
      </c>
      <c r="S5" s="24"/>
      <c r="V5" s="25"/>
      <c r="W5" s="25"/>
    </row>
    <row r="6" spans="1:45" s="32" customFormat="1" ht="18" customHeight="1" thickTop="1" thickBot="1" x14ac:dyDescent="0.2">
      <c r="B6" s="89">
        <v>0</v>
      </c>
      <c r="C6" s="33">
        <v>0</v>
      </c>
      <c r="D6" s="34">
        <f>$C$6+0</f>
        <v>0</v>
      </c>
      <c r="E6" s="35">
        <f>$C$6+0</f>
        <v>0</v>
      </c>
      <c r="F6" s="36" t="b">
        <v>0</v>
      </c>
      <c r="G6" s="34" t="b">
        <v>0</v>
      </c>
      <c r="H6" s="34" t="b">
        <v>0</v>
      </c>
      <c r="I6" s="34" t="b">
        <v>0</v>
      </c>
      <c r="J6" s="37" t="b">
        <v>0</v>
      </c>
      <c r="K6" s="61">
        <v>0</v>
      </c>
      <c r="L6" s="38" t="b">
        <v>0</v>
      </c>
      <c r="M6" s="61">
        <v>0</v>
      </c>
      <c r="N6" s="39" t="b">
        <v>0</v>
      </c>
      <c r="O6" s="61">
        <v>0</v>
      </c>
      <c r="P6" s="39" t="b">
        <v>0</v>
      </c>
      <c r="Q6" s="61">
        <v>0</v>
      </c>
      <c r="R6" s="40" t="b">
        <v>0</v>
      </c>
      <c r="S6" s="41"/>
      <c r="V6" s="42"/>
      <c r="W6" s="42"/>
      <c r="AQ6" s="74">
        <v>43739</v>
      </c>
    </row>
    <row r="7" spans="1:45" s="32" customFormat="1" ht="18" customHeight="1" thickTop="1" x14ac:dyDescent="0.15">
      <c r="A7" s="41">
        <v>1E-4</v>
      </c>
      <c r="B7" s="43" t="s">
        <v>12</v>
      </c>
      <c r="C7" s="48">
        <f t="shared" ref="C7:D14" ca="1" si="0">IF($P$2&lt;基準日,AM7,AQ7)</f>
        <v>9000</v>
      </c>
      <c r="D7" s="49">
        <f t="shared" ca="1" si="0"/>
        <v>9000</v>
      </c>
      <c r="E7" s="50">
        <v>9000</v>
      </c>
      <c r="F7" s="131">
        <v>30000</v>
      </c>
      <c r="G7" s="134">
        <v>30000</v>
      </c>
      <c r="H7" s="134">
        <v>30000</v>
      </c>
      <c r="I7" s="134">
        <v>30000</v>
      </c>
      <c r="J7" s="146">
        <v>10000</v>
      </c>
      <c r="K7" s="150">
        <v>20000</v>
      </c>
      <c r="L7" s="116">
        <v>30000</v>
      </c>
      <c r="M7" s="124">
        <f>SUM($M$30:$M$31)</f>
        <v>0</v>
      </c>
      <c r="N7" s="124">
        <v>30000</v>
      </c>
      <c r="O7" s="124">
        <f>SUM($O$30:$O$31)</f>
        <v>0</v>
      </c>
      <c r="P7" s="121">
        <v>30000</v>
      </c>
      <c r="Q7" s="124">
        <f>SUM($Q$30:$Q$31)</f>
        <v>0</v>
      </c>
      <c r="R7" s="147">
        <v>30000</v>
      </c>
      <c r="S7" s="41"/>
      <c r="T7" s="44"/>
      <c r="V7" s="42">
        <v>30000</v>
      </c>
      <c r="W7" s="42">
        <v>20000</v>
      </c>
      <c r="AM7" s="73">
        <v>9000</v>
      </c>
      <c r="AN7" s="73">
        <v>9000</v>
      </c>
      <c r="AO7" s="73">
        <v>9000</v>
      </c>
      <c r="AQ7" s="73">
        <v>10000</v>
      </c>
      <c r="AR7" s="73">
        <v>10000</v>
      </c>
      <c r="AS7" s="73">
        <v>9000</v>
      </c>
    </row>
    <row r="8" spans="1:45" s="32" customFormat="1" ht="18" customHeight="1" x14ac:dyDescent="0.15">
      <c r="A8" s="41">
        <v>30.0001</v>
      </c>
      <c r="B8" s="45" t="s">
        <v>11</v>
      </c>
      <c r="C8" s="51">
        <f t="shared" ca="1" si="0"/>
        <v>17000</v>
      </c>
      <c r="D8" s="52">
        <f t="shared" ca="1" si="0"/>
        <v>17000</v>
      </c>
      <c r="E8" s="53">
        <v>17000</v>
      </c>
      <c r="F8" s="132"/>
      <c r="G8" s="124"/>
      <c r="H8" s="124"/>
      <c r="I8" s="124"/>
      <c r="J8" s="147"/>
      <c r="K8" s="151"/>
      <c r="L8" s="116"/>
      <c r="M8" s="124"/>
      <c r="N8" s="124"/>
      <c r="O8" s="124"/>
      <c r="P8" s="122"/>
      <c r="Q8" s="124"/>
      <c r="R8" s="147"/>
      <c r="S8" s="41"/>
      <c r="T8" s="44"/>
      <c r="V8" s="42">
        <v>30000</v>
      </c>
      <c r="W8" s="42">
        <v>20000</v>
      </c>
      <c r="AM8" s="73">
        <v>17000</v>
      </c>
      <c r="AN8" s="73">
        <v>17000</v>
      </c>
      <c r="AO8" s="73">
        <v>17000</v>
      </c>
      <c r="AQ8" s="73">
        <v>18000</v>
      </c>
      <c r="AR8" s="73">
        <v>18000</v>
      </c>
      <c r="AS8" s="73">
        <v>17000</v>
      </c>
    </row>
    <row r="9" spans="1:45" s="32" customFormat="1" ht="18" customHeight="1" x14ac:dyDescent="0.15">
      <c r="A9" s="41">
        <v>100.0001</v>
      </c>
      <c r="B9" s="45" t="s">
        <v>10</v>
      </c>
      <c r="C9" s="51">
        <f t="shared" ca="1" si="0"/>
        <v>25000</v>
      </c>
      <c r="D9" s="52">
        <f t="shared" ca="1" si="0"/>
        <v>25000</v>
      </c>
      <c r="E9" s="53">
        <v>25000</v>
      </c>
      <c r="F9" s="132"/>
      <c r="G9" s="124"/>
      <c r="H9" s="124"/>
      <c r="I9" s="124"/>
      <c r="J9" s="147"/>
      <c r="K9" s="152">
        <v>30000</v>
      </c>
      <c r="L9" s="116"/>
      <c r="M9" s="124"/>
      <c r="N9" s="124"/>
      <c r="O9" s="124"/>
      <c r="P9" s="122"/>
      <c r="Q9" s="124"/>
      <c r="R9" s="147"/>
      <c r="S9" s="41"/>
      <c r="T9" s="44"/>
      <c r="V9" s="42">
        <v>30000</v>
      </c>
      <c r="W9" s="42">
        <v>30000</v>
      </c>
      <c r="AM9" s="73">
        <v>25000</v>
      </c>
      <c r="AN9" s="73">
        <v>25000</v>
      </c>
      <c r="AO9" s="73">
        <v>25000</v>
      </c>
      <c r="AQ9" s="73">
        <v>26000</v>
      </c>
      <c r="AR9" s="73">
        <v>26000</v>
      </c>
      <c r="AS9" s="73">
        <v>25000</v>
      </c>
    </row>
    <row r="10" spans="1:45" s="32" customFormat="1" ht="18" customHeight="1" x14ac:dyDescent="0.15">
      <c r="A10" s="41">
        <v>200.0001</v>
      </c>
      <c r="B10" s="45" t="s">
        <v>9</v>
      </c>
      <c r="C10" s="51">
        <f t="shared" ca="1" si="0"/>
        <v>36000</v>
      </c>
      <c r="D10" s="52">
        <f t="shared" ca="1" si="0"/>
        <v>50000</v>
      </c>
      <c r="E10" s="53">
        <v>36000</v>
      </c>
      <c r="F10" s="132"/>
      <c r="G10" s="124"/>
      <c r="H10" s="124"/>
      <c r="I10" s="124"/>
      <c r="J10" s="147"/>
      <c r="K10" s="151"/>
      <c r="L10" s="117"/>
      <c r="M10" s="124"/>
      <c r="N10" s="119"/>
      <c r="O10" s="124"/>
      <c r="P10" s="123"/>
      <c r="Q10" s="124"/>
      <c r="R10" s="166"/>
      <c r="S10" s="41"/>
      <c r="T10" s="44"/>
      <c r="V10" s="42">
        <v>30000</v>
      </c>
      <c r="W10" s="42">
        <v>30000</v>
      </c>
      <c r="AM10" s="73">
        <v>36000</v>
      </c>
      <c r="AN10" s="73">
        <v>50000</v>
      </c>
      <c r="AO10" s="73">
        <v>36000</v>
      </c>
      <c r="AQ10" s="73">
        <v>36000</v>
      </c>
      <c r="AR10" s="73">
        <v>52000</v>
      </c>
      <c r="AS10" s="73">
        <v>36000</v>
      </c>
    </row>
    <row r="11" spans="1:45" s="32" customFormat="1" ht="18" customHeight="1" x14ac:dyDescent="0.15">
      <c r="A11" s="41">
        <v>500.00009999999997</v>
      </c>
      <c r="B11" s="45" t="s">
        <v>8</v>
      </c>
      <c r="C11" s="51">
        <f t="shared" ca="1" si="0"/>
        <v>50000</v>
      </c>
      <c r="D11" s="52">
        <f t="shared" ca="1" si="0"/>
        <v>85000</v>
      </c>
      <c r="E11" s="53">
        <v>50000</v>
      </c>
      <c r="F11" s="132"/>
      <c r="G11" s="124"/>
      <c r="H11" s="124"/>
      <c r="I11" s="124"/>
      <c r="J11" s="147"/>
      <c r="K11" s="152"/>
      <c r="L11" s="115">
        <v>50000</v>
      </c>
      <c r="M11" s="124"/>
      <c r="N11" s="118">
        <v>50000</v>
      </c>
      <c r="O11" s="124"/>
      <c r="P11" s="115">
        <v>50000</v>
      </c>
      <c r="Q11" s="124"/>
      <c r="R11" s="167">
        <v>50000</v>
      </c>
      <c r="S11" s="41"/>
      <c r="T11" s="44"/>
      <c r="V11" s="42">
        <v>50000</v>
      </c>
      <c r="W11" s="42"/>
      <c r="AM11" s="73">
        <v>50000</v>
      </c>
      <c r="AN11" s="73">
        <v>85000</v>
      </c>
      <c r="AO11" s="73">
        <v>50000</v>
      </c>
      <c r="AQ11" s="73">
        <v>52000</v>
      </c>
      <c r="AR11" s="73">
        <v>90000</v>
      </c>
      <c r="AS11" s="73">
        <v>50000</v>
      </c>
    </row>
    <row r="12" spans="1:45" s="32" customFormat="1" ht="18" customHeight="1" x14ac:dyDescent="0.15">
      <c r="A12" s="41">
        <v>1000.0001</v>
      </c>
      <c r="B12" s="45" t="s">
        <v>7</v>
      </c>
      <c r="C12" s="51">
        <f t="shared" ca="1" si="0"/>
        <v>85000</v>
      </c>
      <c r="D12" s="52">
        <f t="shared" ca="1" si="0"/>
        <v>140000</v>
      </c>
      <c r="E12" s="53">
        <v>85000</v>
      </c>
      <c r="F12" s="132"/>
      <c r="G12" s="124"/>
      <c r="H12" s="124"/>
      <c r="I12" s="124"/>
      <c r="J12" s="147"/>
      <c r="K12" s="150"/>
      <c r="L12" s="117"/>
      <c r="M12" s="124"/>
      <c r="N12" s="119"/>
      <c r="O12" s="124"/>
      <c r="P12" s="117"/>
      <c r="Q12" s="124"/>
      <c r="R12" s="166"/>
      <c r="S12" s="41"/>
      <c r="T12" s="44"/>
      <c r="V12" s="42">
        <v>50000</v>
      </c>
      <c r="W12" s="42"/>
      <c r="AM12" s="73">
        <v>85000</v>
      </c>
      <c r="AN12" s="73">
        <v>140000</v>
      </c>
      <c r="AO12" s="73">
        <v>85000</v>
      </c>
      <c r="AQ12" s="73">
        <v>90000</v>
      </c>
      <c r="AR12" s="73">
        <v>140000</v>
      </c>
      <c r="AS12" s="73">
        <v>85000</v>
      </c>
    </row>
    <row r="13" spans="1:45" s="32" customFormat="1" ht="18" customHeight="1" x14ac:dyDescent="0.15">
      <c r="A13" s="41">
        <v>2000.0001</v>
      </c>
      <c r="B13" s="45" t="s">
        <v>6</v>
      </c>
      <c r="C13" s="51">
        <f t="shared" ca="1" si="0"/>
        <v>125000</v>
      </c>
      <c r="D13" s="52">
        <f t="shared" ca="1" si="0"/>
        <v>185000</v>
      </c>
      <c r="E13" s="53">
        <v>125000</v>
      </c>
      <c r="F13" s="133"/>
      <c r="G13" s="119"/>
      <c r="H13" s="119"/>
      <c r="I13" s="124"/>
      <c r="J13" s="147"/>
      <c r="K13" s="150"/>
      <c r="L13" s="115">
        <v>80000</v>
      </c>
      <c r="M13" s="124"/>
      <c r="N13" s="118">
        <v>80000</v>
      </c>
      <c r="O13" s="124"/>
      <c r="P13" s="115">
        <v>80000</v>
      </c>
      <c r="Q13" s="124"/>
      <c r="R13" s="167">
        <v>80000</v>
      </c>
      <c r="S13" s="41"/>
      <c r="T13" s="44"/>
      <c r="V13" s="42">
        <v>80000</v>
      </c>
      <c r="W13" s="42"/>
      <c r="AM13" s="73">
        <v>125000</v>
      </c>
      <c r="AN13" s="73">
        <v>185000</v>
      </c>
      <c r="AO13" s="73">
        <v>125000</v>
      </c>
      <c r="AQ13" s="73">
        <v>125000</v>
      </c>
      <c r="AR13" s="73">
        <v>190000</v>
      </c>
      <c r="AS13" s="73">
        <v>125000</v>
      </c>
    </row>
    <row r="14" spans="1:45" s="32" customFormat="1" ht="18" customHeight="1" x14ac:dyDescent="0.15">
      <c r="A14" s="41">
        <v>3000.0001000000002</v>
      </c>
      <c r="B14" s="45" t="s">
        <v>5</v>
      </c>
      <c r="C14" s="51">
        <f t="shared" ca="1" si="0"/>
        <v>160000</v>
      </c>
      <c r="D14" s="52">
        <f t="shared" ca="1" si="0"/>
        <v>235000</v>
      </c>
      <c r="E14" s="53">
        <v>160000</v>
      </c>
      <c r="F14" s="154">
        <v>60000</v>
      </c>
      <c r="G14" s="118">
        <v>60000</v>
      </c>
      <c r="H14" s="115">
        <v>60000</v>
      </c>
      <c r="I14" s="118">
        <v>60000</v>
      </c>
      <c r="J14" s="148"/>
      <c r="K14" s="150"/>
      <c r="L14" s="116"/>
      <c r="M14" s="124"/>
      <c r="N14" s="124"/>
      <c r="O14" s="124"/>
      <c r="P14" s="116"/>
      <c r="Q14" s="124"/>
      <c r="R14" s="147"/>
      <c r="S14" s="41"/>
      <c r="T14" s="44"/>
      <c r="V14" s="42">
        <v>80000</v>
      </c>
      <c r="W14" s="42"/>
      <c r="AM14" s="73">
        <v>160000</v>
      </c>
      <c r="AN14" s="73">
        <v>235000</v>
      </c>
      <c r="AO14" s="73">
        <v>160000</v>
      </c>
      <c r="AQ14" s="73">
        <v>160000</v>
      </c>
      <c r="AR14" s="73">
        <v>235000</v>
      </c>
      <c r="AS14" s="73">
        <v>160000</v>
      </c>
    </row>
    <row r="15" spans="1:45" s="32" customFormat="1" ht="18" customHeight="1" x14ac:dyDescent="0.15">
      <c r="A15" s="41">
        <v>5000.0001000000002</v>
      </c>
      <c r="B15" s="45" t="s">
        <v>4</v>
      </c>
      <c r="C15" s="51">
        <v>200000</v>
      </c>
      <c r="D15" s="52">
        <v>300000</v>
      </c>
      <c r="E15" s="53">
        <v>200000</v>
      </c>
      <c r="F15" s="132"/>
      <c r="G15" s="124"/>
      <c r="H15" s="116"/>
      <c r="I15" s="124"/>
      <c r="J15" s="148"/>
      <c r="K15" s="150"/>
      <c r="L15" s="116"/>
      <c r="M15" s="124"/>
      <c r="N15" s="124"/>
      <c r="O15" s="124"/>
      <c r="P15" s="116"/>
      <c r="Q15" s="124"/>
      <c r="R15" s="147"/>
      <c r="S15" s="41"/>
      <c r="T15" s="44"/>
      <c r="V15" s="42">
        <v>80000</v>
      </c>
      <c r="W15" s="42"/>
      <c r="AM15" s="73">
        <v>200000</v>
      </c>
      <c r="AN15" s="73">
        <v>300000</v>
      </c>
      <c r="AO15" s="73">
        <v>200000</v>
      </c>
      <c r="AQ15" s="73">
        <v>200000</v>
      </c>
      <c r="AR15" s="73">
        <v>300000</v>
      </c>
      <c r="AS15" s="73">
        <v>200000</v>
      </c>
    </row>
    <row r="16" spans="1:45" s="32" customFormat="1" ht="18" customHeight="1" x14ac:dyDescent="0.15">
      <c r="A16" s="41">
        <v>7000.0001000000002</v>
      </c>
      <c r="B16" s="45" t="s">
        <v>3</v>
      </c>
      <c r="C16" s="51">
        <v>230000</v>
      </c>
      <c r="D16" s="52">
        <v>380000</v>
      </c>
      <c r="E16" s="53">
        <v>230000</v>
      </c>
      <c r="F16" s="132"/>
      <c r="G16" s="124"/>
      <c r="H16" s="116"/>
      <c r="I16" s="124"/>
      <c r="J16" s="148"/>
      <c r="K16" s="150"/>
      <c r="L16" s="117"/>
      <c r="M16" s="124"/>
      <c r="N16" s="119"/>
      <c r="O16" s="124"/>
      <c r="P16" s="117"/>
      <c r="Q16" s="124"/>
      <c r="R16" s="166"/>
      <c r="S16" s="41"/>
      <c r="T16" s="44"/>
      <c r="V16" s="42">
        <v>80000</v>
      </c>
      <c r="W16" s="42"/>
      <c r="AM16" s="73">
        <v>230000</v>
      </c>
      <c r="AN16" s="73">
        <v>380000</v>
      </c>
      <c r="AO16" s="73">
        <v>230000</v>
      </c>
      <c r="AQ16" s="73">
        <v>230000</v>
      </c>
      <c r="AR16" s="73">
        <v>380000</v>
      </c>
      <c r="AS16" s="73">
        <v>230000</v>
      </c>
    </row>
    <row r="17" spans="1:45" s="32" customFormat="1" ht="18" customHeight="1" x14ac:dyDescent="0.15">
      <c r="A17" s="41">
        <v>10000.000099999999</v>
      </c>
      <c r="B17" s="45" t="s">
        <v>2</v>
      </c>
      <c r="C17" s="51">
        <v>350000</v>
      </c>
      <c r="D17" s="52">
        <v>530000</v>
      </c>
      <c r="E17" s="53">
        <v>350000</v>
      </c>
      <c r="F17" s="132"/>
      <c r="G17" s="124"/>
      <c r="H17" s="116"/>
      <c r="I17" s="124"/>
      <c r="J17" s="148"/>
      <c r="K17" s="150"/>
      <c r="L17" s="115">
        <v>100000</v>
      </c>
      <c r="M17" s="124"/>
      <c r="N17" s="118">
        <v>100000</v>
      </c>
      <c r="O17" s="124"/>
      <c r="P17" s="115">
        <v>100000</v>
      </c>
      <c r="Q17" s="124"/>
      <c r="R17" s="167">
        <v>100000</v>
      </c>
      <c r="S17" s="41"/>
      <c r="T17" s="44"/>
      <c r="V17" s="42">
        <v>100000</v>
      </c>
      <c r="W17" s="42"/>
      <c r="AM17" s="73">
        <v>350000</v>
      </c>
      <c r="AN17" s="73">
        <v>530000</v>
      </c>
      <c r="AO17" s="73">
        <v>350000</v>
      </c>
      <c r="AQ17" s="73">
        <v>350000</v>
      </c>
      <c r="AR17" s="73">
        <v>530000</v>
      </c>
      <c r="AS17" s="73">
        <v>350000</v>
      </c>
    </row>
    <row r="18" spans="1:45" s="32" customFormat="1" ht="18" customHeight="1" x14ac:dyDescent="0.15">
      <c r="A18" s="41">
        <v>20000.000100000001</v>
      </c>
      <c r="B18" s="45" t="s">
        <v>1</v>
      </c>
      <c r="C18" s="51">
        <v>450000</v>
      </c>
      <c r="D18" s="52">
        <v>710000</v>
      </c>
      <c r="E18" s="53">
        <v>450000</v>
      </c>
      <c r="F18" s="132"/>
      <c r="G18" s="124"/>
      <c r="H18" s="116"/>
      <c r="I18" s="124"/>
      <c r="J18" s="148"/>
      <c r="K18" s="150"/>
      <c r="L18" s="117"/>
      <c r="M18" s="124"/>
      <c r="N18" s="119"/>
      <c r="O18" s="124"/>
      <c r="P18" s="117"/>
      <c r="Q18" s="124"/>
      <c r="R18" s="166"/>
      <c r="S18" s="41"/>
      <c r="T18" s="44"/>
      <c r="V18" s="42">
        <v>100000</v>
      </c>
      <c r="W18" s="42"/>
      <c r="AM18" s="73">
        <v>450000</v>
      </c>
      <c r="AN18" s="73">
        <v>710000</v>
      </c>
      <c r="AO18" s="73">
        <v>450000</v>
      </c>
      <c r="AQ18" s="73">
        <v>450000</v>
      </c>
      <c r="AR18" s="73">
        <v>710000</v>
      </c>
      <c r="AS18" s="73">
        <v>450000</v>
      </c>
    </row>
    <row r="19" spans="1:45" s="32" customFormat="1" ht="18" customHeight="1" x14ac:dyDescent="0.15">
      <c r="A19" s="41">
        <v>50000.000099999997</v>
      </c>
      <c r="B19" s="46" t="s">
        <v>46</v>
      </c>
      <c r="C19" s="54">
        <v>550000</v>
      </c>
      <c r="D19" s="55">
        <v>840000</v>
      </c>
      <c r="E19" s="56">
        <v>550000</v>
      </c>
      <c r="F19" s="155"/>
      <c r="G19" s="125"/>
      <c r="H19" s="156"/>
      <c r="I19" s="125"/>
      <c r="J19" s="149"/>
      <c r="K19" s="153"/>
      <c r="L19" s="57">
        <v>120000</v>
      </c>
      <c r="M19" s="125"/>
      <c r="N19" s="58">
        <v>120000</v>
      </c>
      <c r="O19" s="125"/>
      <c r="P19" s="57">
        <v>120000</v>
      </c>
      <c r="Q19" s="125"/>
      <c r="R19" s="59">
        <v>120000</v>
      </c>
      <c r="S19" s="41"/>
      <c r="T19" s="44"/>
      <c r="V19" s="42">
        <v>120000</v>
      </c>
      <c r="W19" s="42"/>
      <c r="AM19" s="73">
        <v>550000</v>
      </c>
      <c r="AN19" s="73">
        <v>840000</v>
      </c>
      <c r="AO19" s="73">
        <v>550000</v>
      </c>
      <c r="AQ19" s="73">
        <v>550000</v>
      </c>
      <c r="AR19" s="73">
        <v>840000</v>
      </c>
      <c r="AS19" s="73">
        <v>550000</v>
      </c>
    </row>
    <row r="20" spans="1:45" ht="16.5" customHeight="1" x14ac:dyDescent="0.15">
      <c r="A20" s="3"/>
      <c r="B20" s="141" t="s">
        <v>47</v>
      </c>
      <c r="C20" s="142"/>
      <c r="D20" s="142"/>
      <c r="E20" s="142"/>
      <c r="F20" s="143">
        <f>SUM(C30:R30)</f>
        <v>0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5"/>
      <c r="V20" s="14"/>
      <c r="W20" s="14"/>
    </row>
    <row r="21" spans="1:45" ht="4.5" customHeight="1" thickBot="1" x14ac:dyDescent="0.2">
      <c r="P21" s="13"/>
      <c r="R21" s="21"/>
    </row>
    <row r="22" spans="1:45" ht="16.5" customHeight="1" thickTop="1" thickBot="1" x14ac:dyDescent="0.2">
      <c r="B22" s="9"/>
      <c r="C22" s="12">
        <v>0</v>
      </c>
      <c r="D22" s="2" t="s">
        <v>38</v>
      </c>
      <c r="G22" s="18" t="s">
        <v>36</v>
      </c>
      <c r="H22" s="19" t="s">
        <v>37</v>
      </c>
      <c r="K22" s="10"/>
      <c r="M22" s="2" t="s">
        <v>43</v>
      </c>
      <c r="N22" s="7"/>
      <c r="R22" s="47" t="s">
        <v>40</v>
      </c>
    </row>
    <row r="23" spans="1:45" ht="51" hidden="1" customHeight="1" thickTop="1" x14ac:dyDescent="0.15">
      <c r="M23" s="7"/>
    </row>
    <row r="24" spans="1:45" ht="51" hidden="1" customHeight="1" x14ac:dyDescent="0.15">
      <c r="G24" s="18"/>
      <c r="M24" s="7"/>
    </row>
    <row r="25" spans="1:45" ht="51" hidden="1" customHeight="1" x14ac:dyDescent="0.15">
      <c r="I25" s="11"/>
    </row>
    <row r="26" spans="1:45" ht="51" hidden="1" customHeight="1" x14ac:dyDescent="0.15"/>
    <row r="27" spans="1:45" ht="51" hidden="1" customHeight="1" x14ac:dyDescent="0.15"/>
    <row r="28" spans="1:45" ht="51" hidden="1" customHeight="1" x14ac:dyDescent="0.15"/>
    <row r="29" spans="1:45" ht="51" hidden="1" customHeight="1" x14ac:dyDescent="0.15"/>
    <row r="30" spans="1:45" s="3" customFormat="1" ht="24" hidden="1" customHeight="1" x14ac:dyDescent="0.15">
      <c r="A30" s="6"/>
      <c r="B30" s="15"/>
      <c r="C30" s="5" t="str">
        <f>IF($C$6=1,IF($B$6&gt;0,INDEX(申請手数料,MATCH($B$6,面積区分,1),$C$6),""),"")</f>
        <v/>
      </c>
      <c r="D30" s="5" t="str">
        <f>IF($C$6=2,IF($B$6&gt;0,INDEX(申請手数料,MATCH($B$6,面積区分,1),$C$6),""),"")</f>
        <v/>
      </c>
      <c r="E30" s="5" t="str">
        <f>IF($C$6=3,IF($B$6&gt;0,INDEX(申請手数料,MATCH($B$6,面積区分,1),$C$6),""),"")</f>
        <v/>
      </c>
      <c r="F30" s="5" t="str">
        <f>IF($B$6&gt;0,IF($F$6=TRUE, IF($B$6&lt;=3000,30000,60000),""),"")</f>
        <v/>
      </c>
      <c r="G30" s="5" t="str">
        <f>IF($B$6&gt;0,IF($G$6=TRUE, IF($B$6&lt;=3000,30000,60000),""),"")</f>
        <v/>
      </c>
      <c r="H30" s="5" t="str">
        <f>IF($B$6&gt;0,IF($H$6=TRUE, IF($B$6&lt;=3000,30000,60000),""),"")</f>
        <v/>
      </c>
      <c r="I30" s="5" t="str">
        <f>IF($B$6&gt;0,IF($I$6=TRUE, IF($B$6&lt;=3000,30000,60000),""),"")</f>
        <v/>
      </c>
      <c r="J30" s="5" t="str">
        <f>IF($B$6&gt;0,IF($J$6=TRUE,10000,""),"")</f>
        <v/>
      </c>
      <c r="K30" s="5" t="str">
        <f>IF($B$6&lt;=500,IF($K$6&gt;0,IF($K$6&lt;=500,INDEX(構造計算書主棟加算,MATCH($K$6,面積区分,1),1),""),""),"")</f>
        <v/>
      </c>
      <c r="L30" s="5" t="str">
        <f>IF($L$6=TRUE,IF($K$6&gt;0,INDEX(構造計算書他棟加算,MATCH($K$6,面積区分,1),1),""),"")</f>
        <v/>
      </c>
      <c r="M30" s="16" t="str">
        <f>IF($K$6+$M$6+$O$6+$Q$6&lt;=$B$6,IF($M$6&gt;0,IF($M$6&lt;$K$6,INDEX(申請手数料,MATCH($M$6,面積区分,1),$C$6)*0.3,""),""),"")</f>
        <v/>
      </c>
      <c r="N30" s="5" t="str">
        <f>IF($N$6=TRUE,IF($M$6&gt;0,INDEX(構造計算書他棟加算,MATCH($M$6,面積区分,1),1),""),"")</f>
        <v/>
      </c>
      <c r="O30" s="16" t="str">
        <f>IF($K$6+$M$6+$O$6+$Q$6&lt;=$B$6,IF($O$6&gt;0,IF($O$6&lt;$K$6,INDEX(申請手数料,MATCH($O$6,面積区分,1),$C$6)*0.3,""),""),"")</f>
        <v/>
      </c>
      <c r="P30" s="5" t="str">
        <f>IF($P$6=TRUE,IF($O$6&gt;0,INDEX(構造計算書他棟加算,MATCH($O$6,面積区分,1),1),""),"")</f>
        <v/>
      </c>
      <c r="Q30" s="17" t="str">
        <f>IF($K$6+$M$6+$O$6+$Q$6&lt;=$B$6,IF($Q$6&gt;0,IF($Q$6&lt;$K$6,INDEX(申請手数料,MATCH($Q$6,面積区分,1),$C$6)*0.3,""),""),"")</f>
        <v/>
      </c>
      <c r="R30" s="5" t="str">
        <f>IF($R$6=TRUE,IF($Q$6&gt;0,INDEX(構造計算書他棟加算,MATCH($Q$6,面積区分,1),1),""),"")</f>
        <v/>
      </c>
    </row>
    <row r="31" spans="1:45" ht="24" hidden="1" customHeight="1" x14ac:dyDescent="0.15"/>
    <row r="32" spans="1:45" ht="24" customHeight="1" thickTop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</sheetData>
  <sheetProtection sheet="1" objects="1" scenarios="1"/>
  <mergeCells count="50">
    <mergeCell ref="B3:B5"/>
    <mergeCell ref="Q4:R4"/>
    <mergeCell ref="N7:N10"/>
    <mergeCell ref="N11:N12"/>
    <mergeCell ref="J4:J5"/>
    <mergeCell ref="K4:L4"/>
    <mergeCell ref="M4:N4"/>
    <mergeCell ref="O4:P4"/>
    <mergeCell ref="R7:R10"/>
    <mergeCell ref="R11:R12"/>
    <mergeCell ref="H7:H13"/>
    <mergeCell ref="M7:M19"/>
    <mergeCell ref="Q7:Q19"/>
    <mergeCell ref="R13:R16"/>
    <mergeCell ref="R17:R18"/>
    <mergeCell ref="N13:N16"/>
    <mergeCell ref="B20:E20"/>
    <mergeCell ref="F20:R20"/>
    <mergeCell ref="L7:L10"/>
    <mergeCell ref="L11:L12"/>
    <mergeCell ref="L13:L16"/>
    <mergeCell ref="L17:L18"/>
    <mergeCell ref="I14:I19"/>
    <mergeCell ref="J7:J19"/>
    <mergeCell ref="K7:K8"/>
    <mergeCell ref="K9:K10"/>
    <mergeCell ref="K11:K19"/>
    <mergeCell ref="F14:F19"/>
    <mergeCell ref="G7:G13"/>
    <mergeCell ref="G14:G19"/>
    <mergeCell ref="H14:H19"/>
    <mergeCell ref="P11:P12"/>
    <mergeCell ref="C3:E3"/>
    <mergeCell ref="F3:J3"/>
    <mergeCell ref="F7:F13"/>
    <mergeCell ref="I7:I13"/>
    <mergeCell ref="C4:C5"/>
    <mergeCell ref="D4:D5"/>
    <mergeCell ref="E4:E5"/>
    <mergeCell ref="F4:F5"/>
    <mergeCell ref="G4:G5"/>
    <mergeCell ref="H4:H5"/>
    <mergeCell ref="I4:I5"/>
    <mergeCell ref="P13:P16"/>
    <mergeCell ref="N17:N18"/>
    <mergeCell ref="P17:P18"/>
    <mergeCell ref="P2:Q2"/>
    <mergeCell ref="P7:P10"/>
    <mergeCell ref="O7:O19"/>
    <mergeCell ref="K3:R3"/>
  </mergeCells>
  <phoneticPr fontId="2"/>
  <conditionalFormatting sqref="C7:C19">
    <cfRule type="cellIs" dxfId="68" priority="66" operator="equal">
      <formula>$C$30</formula>
    </cfRule>
    <cfRule type="cellIs" priority="68" operator="equal">
      <formula>$C$30</formula>
    </cfRule>
  </conditionalFormatting>
  <conditionalFormatting sqref="D7:D19">
    <cfRule type="cellIs" dxfId="67" priority="67" operator="equal">
      <formula>$D$30</formula>
    </cfRule>
  </conditionalFormatting>
  <conditionalFormatting sqref="F7 F14">
    <cfRule type="cellIs" dxfId="66" priority="65" operator="equal">
      <formula>$F$30</formula>
    </cfRule>
  </conditionalFormatting>
  <conditionalFormatting sqref="G7 G14">
    <cfRule type="cellIs" dxfId="65" priority="64" operator="equal">
      <formula>$G$30</formula>
    </cfRule>
  </conditionalFormatting>
  <conditionalFormatting sqref="H7 H14">
    <cfRule type="cellIs" dxfId="64" priority="63" operator="equal">
      <formula>$H$30</formula>
    </cfRule>
  </conditionalFormatting>
  <conditionalFormatting sqref="I7 I14">
    <cfRule type="cellIs" dxfId="63" priority="62" operator="equal">
      <formula>$I$30</formula>
    </cfRule>
  </conditionalFormatting>
  <conditionalFormatting sqref="J7">
    <cfRule type="cellIs" dxfId="62" priority="61" operator="equal">
      <formula>$J$30</formula>
    </cfRule>
  </conditionalFormatting>
  <conditionalFormatting sqref="E7:E19">
    <cfRule type="cellIs" dxfId="61" priority="60" operator="equal">
      <formula>$E$30</formula>
    </cfRule>
  </conditionalFormatting>
  <conditionalFormatting sqref="F7:F20">
    <cfRule type="cellIs" dxfId="60" priority="59" operator="equal">
      <formula>$F$30</formula>
    </cfRule>
  </conditionalFormatting>
  <conditionalFormatting sqref="K7:K10">
    <cfRule type="cellIs" dxfId="59" priority="55" operator="equal">
      <formula>$K$30</formula>
    </cfRule>
  </conditionalFormatting>
  <conditionalFormatting sqref="L7:L19">
    <cfRule type="cellIs" dxfId="58" priority="54" operator="equal">
      <formula>$L$30</formula>
    </cfRule>
  </conditionalFormatting>
  <conditionalFormatting sqref="N7:N19">
    <cfRule type="cellIs" dxfId="57" priority="34" operator="equal">
      <formula>$N$30</formula>
    </cfRule>
    <cfRule type="cellIs" dxfId="56" priority="53" operator="equal">
      <formula>$N$30</formula>
    </cfRule>
  </conditionalFormatting>
  <conditionalFormatting sqref="P7 P11:P19">
    <cfRule type="cellIs" dxfId="55" priority="33" operator="equal">
      <formula>$P$30</formula>
    </cfRule>
    <cfRule type="cellIs" dxfId="54" priority="52" operator="equal">
      <formula>$P$30</formula>
    </cfRule>
  </conditionalFormatting>
  <conditionalFormatting sqref="R7:R19">
    <cfRule type="cellIs" dxfId="53" priority="51" operator="equal">
      <formula>$R$30</formula>
    </cfRule>
  </conditionalFormatting>
  <conditionalFormatting sqref="O7:O19">
    <cfRule type="cellIs" dxfId="52" priority="32" operator="greaterThan">
      <formula>0</formula>
    </cfRule>
  </conditionalFormatting>
  <conditionalFormatting sqref="Q7:Q19">
    <cfRule type="cellIs" dxfId="51" priority="31" operator="greaterThan">
      <formula>0</formula>
    </cfRule>
  </conditionalFormatting>
  <conditionalFormatting sqref="F20:R20">
    <cfRule type="cellIs" dxfId="50" priority="30" operator="greaterThan">
      <formula>0</formula>
    </cfRule>
  </conditionalFormatting>
  <conditionalFormatting sqref="B6">
    <cfRule type="cellIs" dxfId="49" priority="29" operator="greaterThan">
      <formula>0.00005</formula>
    </cfRule>
  </conditionalFormatting>
  <conditionalFormatting sqref="C6">
    <cfRule type="cellIs" dxfId="48" priority="28" operator="equal">
      <formula>1</formula>
    </cfRule>
  </conditionalFormatting>
  <conditionalFormatting sqref="D6">
    <cfRule type="cellIs" dxfId="47" priority="25" operator="equal">
      <formula>2</formula>
    </cfRule>
    <cfRule type="cellIs" priority="26" operator="equal">
      <formula>2</formula>
    </cfRule>
  </conditionalFormatting>
  <conditionalFormatting sqref="E6">
    <cfRule type="cellIs" dxfId="46" priority="23" operator="equal">
      <formula>3</formula>
    </cfRule>
  </conditionalFormatting>
  <conditionalFormatting sqref="F6">
    <cfRule type="cellIs" dxfId="45" priority="22" operator="equal">
      <formula>TRUE</formula>
    </cfRule>
  </conditionalFormatting>
  <conditionalFormatting sqref="G6">
    <cfRule type="cellIs" dxfId="44" priority="21" operator="equal">
      <formula>TRUE</formula>
    </cfRule>
  </conditionalFormatting>
  <conditionalFormatting sqref="H6">
    <cfRule type="cellIs" dxfId="43" priority="20" operator="equal">
      <formula>TRUE</formula>
    </cfRule>
  </conditionalFormatting>
  <conditionalFormatting sqref="I6">
    <cfRule type="cellIs" dxfId="42" priority="19" operator="equal">
      <formula>TRUE</formula>
    </cfRule>
  </conditionalFormatting>
  <conditionalFormatting sqref="J6">
    <cfRule type="cellIs" dxfId="41" priority="18" operator="equal">
      <formula>TRUE</formula>
    </cfRule>
  </conditionalFormatting>
  <conditionalFormatting sqref="K6">
    <cfRule type="cellIs" dxfId="40" priority="17" operator="greaterThan">
      <formula>0.00005</formula>
    </cfRule>
  </conditionalFormatting>
  <conditionalFormatting sqref="M6">
    <cfRule type="cellIs" dxfId="39" priority="16" operator="greaterThan">
      <formula>0.00005</formula>
    </cfRule>
  </conditionalFormatting>
  <conditionalFormatting sqref="O6">
    <cfRule type="cellIs" dxfId="38" priority="15" operator="greaterThan">
      <formula>0.00005</formula>
    </cfRule>
  </conditionalFormatting>
  <conditionalFormatting sqref="Q6">
    <cfRule type="cellIs" dxfId="37" priority="14" operator="greaterThan">
      <formula>0.00005</formula>
    </cfRule>
  </conditionalFormatting>
  <conditionalFormatting sqref="L6">
    <cfRule type="cellIs" dxfId="36" priority="13" operator="equal">
      <formula>TRUE</formula>
    </cfRule>
  </conditionalFormatting>
  <conditionalFormatting sqref="N6">
    <cfRule type="cellIs" dxfId="35" priority="12" operator="equal">
      <formula>TRUE</formula>
    </cfRule>
  </conditionalFormatting>
  <conditionalFormatting sqref="P6">
    <cfRule type="cellIs" dxfId="34" priority="11" operator="equal">
      <formula>TRUE</formula>
    </cfRule>
  </conditionalFormatting>
  <conditionalFormatting sqref="R6">
    <cfRule type="cellIs" dxfId="33" priority="10" operator="equal">
      <formula>TRUE</formula>
    </cfRule>
  </conditionalFormatting>
  <conditionalFormatting sqref="M7:M19">
    <cfRule type="cellIs" dxfId="32" priority="9" operator="greaterThan">
      <formula>0</formula>
    </cfRule>
  </conditionalFormatting>
  <conditionalFormatting sqref="AQ7:AQ19">
    <cfRule type="cellIs" dxfId="31" priority="6" operator="equal">
      <formula>$C$30</formula>
    </cfRule>
    <cfRule type="cellIs" priority="8" operator="equal">
      <formula>$C$30</formula>
    </cfRule>
  </conditionalFormatting>
  <conditionalFormatting sqref="AR7:AR19">
    <cfRule type="cellIs" dxfId="30" priority="7" operator="equal">
      <formula>$D$30</formula>
    </cfRule>
  </conditionalFormatting>
  <conditionalFormatting sqref="AS7:AS19">
    <cfRule type="cellIs" dxfId="29" priority="5" operator="equal">
      <formula>$E$30</formula>
    </cfRule>
  </conditionalFormatting>
  <conditionalFormatting sqref="AM7:AM19">
    <cfRule type="cellIs" dxfId="28" priority="2" operator="equal">
      <formula>$C$30</formula>
    </cfRule>
    <cfRule type="cellIs" priority="4" operator="equal">
      <formula>$C$30</formula>
    </cfRule>
  </conditionalFormatting>
  <conditionalFormatting sqref="AN7:AN19">
    <cfRule type="cellIs" dxfId="27" priority="3" operator="equal">
      <formula>$D$30</formula>
    </cfRule>
  </conditionalFormatting>
  <conditionalFormatting sqref="AO7:AO19">
    <cfRule type="cellIs" dxfId="26" priority="1" operator="equal">
      <formula>$E$30</formula>
    </cfRule>
  </conditionalFormatting>
  <dataValidations xWindow="733" yWindow="345" count="2">
    <dataValidation type="decimal" imeMode="off" allowBlank="1" showInputMessage="1" showErrorMessage="1" promptTitle="入力条件" prompt="「最大棟床面積」未満かつ構造計算書加算面積の合計が「床面積の合計Ａ」以下として下さい。" sqref="Q6 M6 O6" xr:uid="{00000000-0002-0000-0000-000000000000}">
      <formula1>0</formula1>
      <formula2>$K$6</formula2>
    </dataValidation>
    <dataValidation type="decimal" errorStyle="information" imeMode="off" allowBlank="1" showInputMessage="1" showErrorMessage="1" promptTitle="入力条件" prompt="「床面積の合計Ａ」 以下として下さい。" sqref="K6" xr:uid="{00000000-0002-0000-0000-000002000000}">
      <formula1>-0.1</formula1>
      <formula2>$B$6</formula2>
    </dataValidation>
  </dataValidations>
  <pageMargins left="0.7" right="0.7" top="0.75" bottom="0.75" header="0.3" footer="0.3"/>
  <pageSetup paperSize="9" orientation="portrait" r:id="rId1"/>
  <ignoredErrors>
    <ignoredError sqref="D6:E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 altText="">
                <anchor moveWithCells="1">
                  <from>
                    <xdr:col>5</xdr:col>
                    <xdr:colOff>257175</xdr:colOff>
                    <xdr:row>4</xdr:row>
                    <xdr:rowOff>209550</xdr:rowOff>
                  </from>
                  <to>
                    <xdr:col>5</xdr:col>
                    <xdr:colOff>523875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 altText="">
                <anchor moveWithCells="1">
                  <from>
                    <xdr:col>6</xdr:col>
                    <xdr:colOff>247650</xdr:colOff>
                    <xdr:row>4</xdr:row>
                    <xdr:rowOff>219075</xdr:rowOff>
                  </from>
                  <to>
                    <xdr:col>6</xdr:col>
                    <xdr:colOff>504825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 altText="">
                <anchor moveWithCells="1">
                  <from>
                    <xdr:col>7</xdr:col>
                    <xdr:colOff>219075</xdr:colOff>
                    <xdr:row>4</xdr:row>
                    <xdr:rowOff>209550</xdr:rowOff>
                  </from>
                  <to>
                    <xdr:col>7</xdr:col>
                    <xdr:colOff>457200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 altText="">
                <anchor moveWithCells="1">
                  <from>
                    <xdr:col>8</xdr:col>
                    <xdr:colOff>247650</xdr:colOff>
                    <xdr:row>4</xdr:row>
                    <xdr:rowOff>209550</xdr:rowOff>
                  </from>
                  <to>
                    <xdr:col>8</xdr:col>
                    <xdr:colOff>495300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 altText="">
                <anchor moveWithCells="1">
                  <from>
                    <xdr:col>9</xdr:col>
                    <xdr:colOff>219075</xdr:colOff>
                    <xdr:row>4</xdr:row>
                    <xdr:rowOff>209550</xdr:rowOff>
                  </from>
                  <to>
                    <xdr:col>9</xdr:col>
                    <xdr:colOff>476250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Option Button 22">
              <controlPr defaultSize="0" autoFill="0" autoLine="0" autoPict="0">
                <anchor moveWithCells="1">
                  <from>
                    <xdr:col>2</xdr:col>
                    <xdr:colOff>276225</xdr:colOff>
                    <xdr:row>5</xdr:row>
                    <xdr:rowOff>9525</xdr:rowOff>
                  </from>
                  <to>
                    <xdr:col>2</xdr:col>
                    <xdr:colOff>600075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Option Button 23">
              <controlPr defaultSize="0" autoFill="0" autoLine="0" autoPict="0">
                <anchor moveWithCells="1">
                  <from>
                    <xdr:col>3</xdr:col>
                    <xdr:colOff>247650</xdr:colOff>
                    <xdr:row>5</xdr:row>
                    <xdr:rowOff>9525</xdr:rowOff>
                  </from>
                  <to>
                    <xdr:col>3</xdr:col>
                    <xdr:colOff>619125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Option Button 24">
              <controlPr defaultSize="0" autoFill="0" autoLine="0" autoPict="0">
                <anchor moveWithCells="1">
                  <from>
                    <xdr:col>4</xdr:col>
                    <xdr:colOff>257175</xdr:colOff>
                    <xdr:row>5</xdr:row>
                    <xdr:rowOff>9525</xdr:rowOff>
                  </from>
                  <to>
                    <xdr:col>4</xdr:col>
                    <xdr:colOff>590550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Check Box 31">
              <controlPr defaultSize="0" autoFill="0" autoLine="0" autoPict="0">
                <anchor moveWithCells="1">
                  <from>
                    <xdr:col>11</xdr:col>
                    <xdr:colOff>257175</xdr:colOff>
                    <xdr:row>5</xdr:row>
                    <xdr:rowOff>0</xdr:rowOff>
                  </from>
                  <to>
                    <xdr:col>11</xdr:col>
                    <xdr:colOff>533400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defaultSize="0" autoFill="0" autoLine="0" autoPict="0">
                <anchor moveWithCells="1">
                  <from>
                    <xdr:col>13</xdr:col>
                    <xdr:colOff>238125</xdr:colOff>
                    <xdr:row>5</xdr:row>
                    <xdr:rowOff>9525</xdr:rowOff>
                  </from>
                  <to>
                    <xdr:col>13</xdr:col>
                    <xdr:colOff>485775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>
                <anchor moveWithCells="1">
                  <from>
                    <xdr:col>15</xdr:col>
                    <xdr:colOff>228600</xdr:colOff>
                    <xdr:row>5</xdr:row>
                    <xdr:rowOff>9525</xdr:rowOff>
                  </from>
                  <to>
                    <xdr:col>15</xdr:col>
                    <xdr:colOff>457200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17</xdr:col>
                    <xdr:colOff>238125</xdr:colOff>
                    <xdr:row>5</xdr:row>
                    <xdr:rowOff>9525</xdr:rowOff>
                  </from>
                  <to>
                    <xdr:col>17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6" name="Check Box 46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19050</xdr:rowOff>
                  </from>
                  <to>
                    <xdr:col>12</xdr:col>
                    <xdr:colOff>238125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1F8AA-6174-47DB-9FCA-ADE037D14237}">
  <sheetPr codeName="Sheet1"/>
  <dimension ref="A1:AV111"/>
  <sheetViews>
    <sheetView showGridLines="0" showRowColHeaders="0" zoomScaleNormal="100" workbookViewId="0"/>
  </sheetViews>
  <sheetFormatPr defaultRowHeight="12" x14ac:dyDescent="0.15"/>
  <cols>
    <col min="1" max="1" width="2.75" style="2" customWidth="1"/>
    <col min="2" max="2" width="14.625" style="1" customWidth="1"/>
    <col min="3" max="11" width="9.125" style="2" customWidth="1"/>
    <col min="12" max="12" width="2.75" style="3" customWidth="1"/>
    <col min="13" max="13" width="14.625" style="2" customWidth="1"/>
    <col min="14" max="19" width="9.125" style="2" customWidth="1"/>
    <col min="20" max="25" width="9" style="2"/>
    <col min="26" max="46" width="0" style="24" hidden="1" customWidth="1"/>
    <col min="47" max="51" width="0" style="2" hidden="1" customWidth="1"/>
    <col min="52" max="16384" width="9" style="2"/>
  </cols>
  <sheetData>
    <row r="1" spans="1:48" ht="12.75" customHeight="1" x14ac:dyDescent="0.15"/>
    <row r="2" spans="1:48" ht="24" customHeight="1" x14ac:dyDescent="0.15">
      <c r="D2" s="8" t="s">
        <v>44</v>
      </c>
      <c r="E2" s="8"/>
      <c r="G2" s="23"/>
      <c r="H2" s="20"/>
      <c r="I2" s="120">
        <f ca="1">TODAY()</f>
        <v>43732</v>
      </c>
      <c r="J2" s="120"/>
      <c r="K2" s="84" t="s">
        <v>45</v>
      </c>
    </row>
    <row r="3" spans="1:48" ht="18" customHeight="1" x14ac:dyDescent="0.15">
      <c r="B3" s="78"/>
      <c r="C3" s="181" t="s">
        <v>60</v>
      </c>
      <c r="D3" s="182"/>
      <c r="E3" s="182"/>
      <c r="F3" s="182"/>
      <c r="G3" s="182"/>
      <c r="H3" s="183"/>
      <c r="I3" s="190" t="s">
        <v>61</v>
      </c>
      <c r="J3" s="191"/>
      <c r="K3" s="192"/>
      <c r="M3" s="157" t="s">
        <v>55</v>
      </c>
      <c r="N3" s="193"/>
      <c r="O3" s="193"/>
      <c r="P3" s="193"/>
      <c r="Q3" s="193"/>
      <c r="R3" s="194"/>
      <c r="Y3" s="24"/>
      <c r="AT3" s="2"/>
    </row>
    <row r="4" spans="1:48" ht="18" customHeight="1" x14ac:dyDescent="0.15">
      <c r="B4" s="168" t="s">
        <v>18</v>
      </c>
      <c r="C4" s="171" t="s">
        <v>29</v>
      </c>
      <c r="D4" s="174" t="s">
        <v>30</v>
      </c>
      <c r="E4" s="177" t="s">
        <v>33</v>
      </c>
      <c r="F4" s="177" t="s">
        <v>34</v>
      </c>
      <c r="G4" s="177" t="s">
        <v>31</v>
      </c>
      <c r="H4" s="179" t="s">
        <v>32</v>
      </c>
      <c r="I4" s="184" t="s">
        <v>62</v>
      </c>
      <c r="J4" s="185"/>
      <c r="K4" s="186"/>
      <c r="M4" s="195"/>
      <c r="N4" s="196"/>
      <c r="O4" s="196"/>
      <c r="P4" s="196"/>
      <c r="Q4" s="196"/>
      <c r="R4" s="197"/>
      <c r="Y4" s="24"/>
      <c r="AT4" s="2"/>
    </row>
    <row r="5" spans="1:48" ht="18" customHeight="1" x14ac:dyDescent="0.15">
      <c r="B5" s="169"/>
      <c r="C5" s="172"/>
      <c r="D5" s="175"/>
      <c r="E5" s="178"/>
      <c r="F5" s="178"/>
      <c r="G5" s="178"/>
      <c r="H5" s="180"/>
      <c r="I5" s="189" t="s">
        <v>59</v>
      </c>
      <c r="J5" s="187" t="s">
        <v>63</v>
      </c>
      <c r="K5" s="188"/>
      <c r="M5" s="195"/>
      <c r="N5" s="196"/>
      <c r="O5" s="196"/>
      <c r="P5" s="196"/>
      <c r="Q5" s="196"/>
      <c r="R5" s="197"/>
      <c r="X5" s="24"/>
      <c r="Y5" s="24"/>
      <c r="AS5" s="2"/>
      <c r="AT5" s="2"/>
    </row>
    <row r="6" spans="1:48" ht="18" customHeight="1" x14ac:dyDescent="0.15">
      <c r="B6" s="169"/>
      <c r="C6" s="172"/>
      <c r="D6" s="175"/>
      <c r="E6" s="178"/>
      <c r="F6" s="178"/>
      <c r="G6" s="178"/>
      <c r="H6" s="180"/>
      <c r="I6" s="135"/>
      <c r="J6" s="137" t="s">
        <v>72</v>
      </c>
      <c r="K6" s="139" t="s">
        <v>73</v>
      </c>
      <c r="M6" s="198" t="str">
        <f>IF(SUM(N8:R8)&gt;B8,"床面積の合計が
異常です","")</f>
        <v/>
      </c>
      <c r="N6" s="201" t="s">
        <v>74</v>
      </c>
      <c r="O6" s="201" t="s">
        <v>75</v>
      </c>
      <c r="P6" s="201" t="s">
        <v>76</v>
      </c>
      <c r="Q6" s="201" t="s">
        <v>77</v>
      </c>
      <c r="R6" s="203" t="s">
        <v>78</v>
      </c>
      <c r="X6" s="24"/>
      <c r="Y6" s="24"/>
      <c r="AS6" s="2"/>
      <c r="AT6" s="2"/>
    </row>
    <row r="7" spans="1:48" ht="18" customHeight="1" thickBot="1" x14ac:dyDescent="0.2">
      <c r="B7" s="170"/>
      <c r="C7" s="173"/>
      <c r="D7" s="176"/>
      <c r="E7" s="138"/>
      <c r="F7" s="138"/>
      <c r="G7" s="138"/>
      <c r="H7" s="140"/>
      <c r="I7" s="135"/>
      <c r="J7" s="176"/>
      <c r="K7" s="162"/>
      <c r="M7" s="198"/>
      <c r="N7" s="202"/>
      <c r="O7" s="202"/>
      <c r="P7" s="202"/>
      <c r="Q7" s="202"/>
      <c r="R7" s="204"/>
      <c r="U7" s="32"/>
      <c r="Y7" s="24"/>
      <c r="AT7" s="2"/>
    </row>
    <row r="8" spans="1:48" s="32" customFormat="1" ht="18" customHeight="1" thickTop="1" thickBot="1" x14ac:dyDescent="0.2">
      <c r="B8" s="60">
        <v>0</v>
      </c>
      <c r="C8" s="93">
        <v>0</v>
      </c>
      <c r="D8" s="82">
        <f>$C$8+0</f>
        <v>0</v>
      </c>
      <c r="E8" s="82">
        <f>$C$8+0</f>
        <v>0</v>
      </c>
      <c r="F8" s="82">
        <f>$C$8+0</f>
        <v>0</v>
      </c>
      <c r="G8" s="82">
        <f>$C$8+0</f>
        <v>0</v>
      </c>
      <c r="H8" s="87">
        <f>$C$8+0</f>
        <v>0</v>
      </c>
      <c r="I8" s="81">
        <v>1</v>
      </c>
      <c r="J8" s="82">
        <f>$I$8+0</f>
        <v>1</v>
      </c>
      <c r="K8" s="87">
        <f>$I$8+0</f>
        <v>1</v>
      </c>
      <c r="L8" s="41"/>
      <c r="M8" s="199"/>
      <c r="N8" s="114">
        <f>$B$8</f>
        <v>0</v>
      </c>
      <c r="O8" s="103">
        <v>0</v>
      </c>
      <c r="P8" s="103">
        <v>0</v>
      </c>
      <c r="Q8" s="103">
        <v>0</v>
      </c>
      <c r="R8" s="104">
        <v>0</v>
      </c>
      <c r="AB8" s="88" t="s">
        <v>68</v>
      </c>
      <c r="AC8" s="88"/>
      <c r="AD8" s="88"/>
      <c r="AE8" s="88"/>
      <c r="AF8" s="88"/>
      <c r="AG8" s="88"/>
      <c r="AH8" s="88"/>
      <c r="AI8" s="88" t="s">
        <v>69</v>
      </c>
      <c r="AJ8" s="88"/>
      <c r="AK8" s="88"/>
      <c r="AL8" s="88"/>
      <c r="AM8" s="88"/>
      <c r="AN8" s="88"/>
      <c r="AO8" s="88"/>
      <c r="AP8" s="88" t="s">
        <v>70</v>
      </c>
      <c r="AQ8" s="88"/>
      <c r="AR8" s="88" t="s">
        <v>71</v>
      </c>
      <c r="AS8" s="88"/>
      <c r="AT8" s="88"/>
      <c r="AU8" s="88"/>
      <c r="AV8" s="88"/>
    </row>
    <row r="9" spans="1:48" s="32" customFormat="1" ht="18" customHeight="1" thickTop="1" x14ac:dyDescent="0.15">
      <c r="A9" s="41">
        <v>1E-4</v>
      </c>
      <c r="B9" s="75" t="s">
        <v>58</v>
      </c>
      <c r="C9" s="71">
        <f t="shared" ref="C9:H15" ca="1" si="0">IF($I$2&lt;基準日,Z9,AG9)</f>
        <v>20000</v>
      </c>
      <c r="D9" s="72">
        <f t="shared" ca="1" si="0"/>
        <v>10000</v>
      </c>
      <c r="E9" s="72">
        <f t="shared" ca="1" si="0"/>
        <v>21000</v>
      </c>
      <c r="F9" s="72">
        <f t="shared" ca="1" si="0"/>
        <v>23000</v>
      </c>
      <c r="G9" s="72">
        <f t="shared" ca="1" si="0"/>
        <v>10500</v>
      </c>
      <c r="H9" s="70">
        <f t="shared" ca="1" si="0"/>
        <v>11500</v>
      </c>
      <c r="I9" s="83">
        <v>1</v>
      </c>
      <c r="J9" s="85">
        <v>1</v>
      </c>
      <c r="K9" s="70">
        <v>6000</v>
      </c>
      <c r="L9" s="41">
        <v>0</v>
      </c>
      <c r="M9" s="111" t="s">
        <v>67</v>
      </c>
      <c r="N9" s="98">
        <f t="shared" ref="N9:N15" ca="1" si="1">IF($I$2&lt;基準日,AN9,AP9)</f>
        <v>9000</v>
      </c>
      <c r="O9" s="99">
        <f t="shared" ref="O9:Q15" ca="1" si="2">N9</f>
        <v>9000</v>
      </c>
      <c r="P9" s="99">
        <f t="shared" ca="1" si="2"/>
        <v>9000</v>
      </c>
      <c r="Q9" s="99">
        <f t="shared" ca="1" si="2"/>
        <v>9000</v>
      </c>
      <c r="R9" s="94">
        <f t="shared" ref="R9" ca="1" si="3">P9</f>
        <v>9000</v>
      </c>
      <c r="Z9" s="88">
        <v>20000</v>
      </c>
      <c r="AA9" s="88">
        <v>10000</v>
      </c>
      <c r="AB9" s="88">
        <v>21000</v>
      </c>
      <c r="AC9" s="88">
        <v>23000</v>
      </c>
      <c r="AD9" s="88">
        <v>10500</v>
      </c>
      <c r="AE9" s="88">
        <v>11500</v>
      </c>
      <c r="AF9" s="88"/>
      <c r="AG9" s="88">
        <v>22000</v>
      </c>
      <c r="AH9" s="88">
        <v>11000</v>
      </c>
      <c r="AI9" s="88">
        <v>22000</v>
      </c>
      <c r="AJ9" s="88">
        <v>24000</v>
      </c>
      <c r="AK9" s="88">
        <v>11000</v>
      </c>
      <c r="AL9" s="88">
        <v>12000</v>
      </c>
      <c r="AM9" s="88"/>
      <c r="AN9" s="88">
        <v>9000</v>
      </c>
      <c r="AO9" s="88"/>
      <c r="AP9" s="88">
        <v>9200</v>
      </c>
      <c r="AQ9" s="88"/>
      <c r="AR9" s="88"/>
      <c r="AS9" s="88"/>
      <c r="AT9" s="88"/>
    </row>
    <row r="10" spans="1:48" s="32" customFormat="1" ht="18" customHeight="1" x14ac:dyDescent="0.15">
      <c r="A10" s="41">
        <v>100.0001</v>
      </c>
      <c r="B10" s="76" t="s">
        <v>10</v>
      </c>
      <c r="C10" s="62">
        <f t="shared" ca="1" si="0"/>
        <v>27000</v>
      </c>
      <c r="D10" s="63">
        <f t="shared" ca="1" si="0"/>
        <v>13500</v>
      </c>
      <c r="E10" s="64">
        <f t="shared" ca="1" si="0"/>
        <v>27000</v>
      </c>
      <c r="F10" s="63">
        <f t="shared" ca="1" si="0"/>
        <v>30000</v>
      </c>
      <c r="G10" s="63">
        <f t="shared" ca="1" si="0"/>
        <v>13500</v>
      </c>
      <c r="H10" s="65">
        <f t="shared" ca="1" si="0"/>
        <v>15000</v>
      </c>
      <c r="I10" s="79">
        <v>2</v>
      </c>
      <c r="J10" s="86">
        <v>2</v>
      </c>
      <c r="K10" s="65">
        <v>8000</v>
      </c>
      <c r="L10" s="41">
        <v>300</v>
      </c>
      <c r="M10" s="112" t="s">
        <v>49</v>
      </c>
      <c r="N10" s="96">
        <f t="shared" ca="1" si="1"/>
        <v>26000</v>
      </c>
      <c r="O10" s="97">
        <f t="shared" ca="1" si="2"/>
        <v>26000</v>
      </c>
      <c r="P10" s="97">
        <f t="shared" ca="1" si="2"/>
        <v>26000</v>
      </c>
      <c r="Q10" s="97">
        <f t="shared" ca="1" si="2"/>
        <v>26000</v>
      </c>
      <c r="R10" s="95">
        <f t="shared" ref="R10" ca="1" si="4">P10</f>
        <v>26000</v>
      </c>
      <c r="Z10" s="88">
        <v>27000</v>
      </c>
      <c r="AA10" s="88">
        <v>13500</v>
      </c>
      <c r="AB10" s="88">
        <v>27000</v>
      </c>
      <c r="AC10" s="88">
        <v>30000</v>
      </c>
      <c r="AD10" s="88">
        <v>13500</v>
      </c>
      <c r="AE10" s="88">
        <v>15000</v>
      </c>
      <c r="AF10" s="88"/>
      <c r="AG10" s="88">
        <v>29000</v>
      </c>
      <c r="AH10" s="88">
        <v>14500</v>
      </c>
      <c r="AI10" s="88">
        <v>28000</v>
      </c>
      <c r="AJ10" s="88">
        <v>31000</v>
      </c>
      <c r="AK10" s="88">
        <v>14000</v>
      </c>
      <c r="AL10" s="88">
        <v>15500</v>
      </c>
      <c r="AM10" s="88"/>
      <c r="AN10" s="88">
        <v>26000</v>
      </c>
      <c r="AO10" s="88"/>
      <c r="AP10" s="88">
        <v>26000</v>
      </c>
      <c r="AQ10" s="88"/>
      <c r="AR10" s="88"/>
      <c r="AS10" s="88"/>
      <c r="AT10" s="88"/>
    </row>
    <row r="11" spans="1:48" s="32" customFormat="1" ht="18" customHeight="1" x14ac:dyDescent="0.15">
      <c r="A11" s="41">
        <v>200.0001</v>
      </c>
      <c r="B11" s="76" t="s">
        <v>9</v>
      </c>
      <c r="C11" s="62">
        <f t="shared" ca="1" si="0"/>
        <v>37000</v>
      </c>
      <c r="D11" s="63">
        <f t="shared" ca="1" si="0"/>
        <v>18500</v>
      </c>
      <c r="E11" s="64">
        <f t="shared" ca="1" si="0"/>
        <v>39000</v>
      </c>
      <c r="F11" s="63">
        <f t="shared" ca="1" si="0"/>
        <v>42000</v>
      </c>
      <c r="G11" s="63">
        <f t="shared" ca="1" si="0"/>
        <v>19500</v>
      </c>
      <c r="H11" s="65">
        <f t="shared" ca="1" si="0"/>
        <v>21000</v>
      </c>
      <c r="I11" s="79">
        <v>3</v>
      </c>
      <c r="J11" s="63">
        <v>12000</v>
      </c>
      <c r="K11" s="65">
        <v>17000</v>
      </c>
      <c r="L11" s="41">
        <v>2000</v>
      </c>
      <c r="M11" s="112" t="s">
        <v>50</v>
      </c>
      <c r="N11" s="62">
        <f t="shared" ca="1" si="1"/>
        <v>77000</v>
      </c>
      <c r="O11" s="63">
        <f t="shared" ca="1" si="2"/>
        <v>77000</v>
      </c>
      <c r="P11" s="63">
        <f t="shared" ca="1" si="2"/>
        <v>77000</v>
      </c>
      <c r="Q11" s="63">
        <f t="shared" ca="1" si="2"/>
        <v>77000</v>
      </c>
      <c r="R11" s="65">
        <f t="shared" ref="R11" ca="1" si="5">P11</f>
        <v>77000</v>
      </c>
      <c r="Z11" s="88">
        <v>37000</v>
      </c>
      <c r="AA11" s="88">
        <v>18500</v>
      </c>
      <c r="AB11" s="88">
        <v>39000</v>
      </c>
      <c r="AC11" s="88">
        <v>42000</v>
      </c>
      <c r="AD11" s="88">
        <v>19500</v>
      </c>
      <c r="AE11" s="88">
        <v>21000</v>
      </c>
      <c r="AF11" s="88"/>
      <c r="AG11" s="88">
        <v>38000</v>
      </c>
      <c r="AH11" s="88">
        <v>19000</v>
      </c>
      <c r="AI11" s="88">
        <v>40000</v>
      </c>
      <c r="AJ11" s="88">
        <v>43000</v>
      </c>
      <c r="AK11" s="88">
        <v>20000</v>
      </c>
      <c r="AL11" s="88">
        <v>21500</v>
      </c>
      <c r="AM11" s="88"/>
      <c r="AN11" s="88">
        <v>77000</v>
      </c>
      <c r="AO11" s="88"/>
      <c r="AP11" s="88">
        <v>79000</v>
      </c>
      <c r="AQ11" s="88"/>
      <c r="AR11" s="88"/>
      <c r="AS11" s="88"/>
      <c r="AT11" s="88"/>
    </row>
    <row r="12" spans="1:48" s="32" customFormat="1" ht="18" customHeight="1" x14ac:dyDescent="0.15">
      <c r="A12" s="41">
        <v>500.00009999999997</v>
      </c>
      <c r="B12" s="76" t="s">
        <v>8</v>
      </c>
      <c r="C12" s="62">
        <f t="shared" ca="1" si="0"/>
        <v>60000</v>
      </c>
      <c r="D12" s="63">
        <f t="shared" ca="1" si="0"/>
        <v>30000</v>
      </c>
      <c r="E12" s="64">
        <f t="shared" ca="1" si="0"/>
        <v>64000</v>
      </c>
      <c r="F12" s="63">
        <f t="shared" ca="1" si="0"/>
        <v>67000</v>
      </c>
      <c r="G12" s="63">
        <f t="shared" ca="1" si="0"/>
        <v>32000</v>
      </c>
      <c r="H12" s="65">
        <f t="shared" ca="1" si="0"/>
        <v>33500</v>
      </c>
      <c r="I12" s="79">
        <v>4</v>
      </c>
      <c r="J12" s="63">
        <v>17000</v>
      </c>
      <c r="K12" s="65">
        <v>28000</v>
      </c>
      <c r="L12" s="41">
        <v>5000</v>
      </c>
      <c r="M12" s="112" t="s">
        <v>51</v>
      </c>
      <c r="N12" s="62">
        <f t="shared" ca="1" si="1"/>
        <v>123000</v>
      </c>
      <c r="O12" s="63">
        <f t="shared" ca="1" si="2"/>
        <v>123000</v>
      </c>
      <c r="P12" s="63">
        <f t="shared" ca="1" si="2"/>
        <v>123000</v>
      </c>
      <c r="Q12" s="63">
        <f t="shared" ca="1" si="2"/>
        <v>123000</v>
      </c>
      <c r="R12" s="65">
        <f t="shared" ref="R12" ca="1" si="6">P12</f>
        <v>123000</v>
      </c>
      <c r="Z12" s="88">
        <v>60000</v>
      </c>
      <c r="AA12" s="88">
        <v>30000</v>
      </c>
      <c r="AB12" s="88">
        <v>64000</v>
      </c>
      <c r="AC12" s="88">
        <v>67000</v>
      </c>
      <c r="AD12" s="88">
        <v>32000</v>
      </c>
      <c r="AE12" s="88">
        <v>33500</v>
      </c>
      <c r="AF12" s="88"/>
      <c r="AG12" s="88">
        <v>60000</v>
      </c>
      <c r="AH12" s="88">
        <v>30000</v>
      </c>
      <c r="AI12" s="88">
        <v>64000</v>
      </c>
      <c r="AJ12" s="88">
        <v>67000</v>
      </c>
      <c r="AK12" s="88">
        <v>32000</v>
      </c>
      <c r="AL12" s="88">
        <v>33500</v>
      </c>
      <c r="AM12" s="88"/>
      <c r="AN12" s="88">
        <v>123000</v>
      </c>
      <c r="AO12" s="88"/>
      <c r="AP12" s="88">
        <v>124000</v>
      </c>
      <c r="AQ12" s="88"/>
      <c r="AR12" s="88"/>
      <c r="AS12" s="88"/>
      <c r="AT12" s="88"/>
    </row>
    <row r="13" spans="1:48" s="32" customFormat="1" ht="18" customHeight="1" x14ac:dyDescent="0.15">
      <c r="A13" s="41">
        <v>1000.0001</v>
      </c>
      <c r="B13" s="76" t="s">
        <v>7</v>
      </c>
      <c r="C13" s="62">
        <f t="shared" ca="1" si="0"/>
        <v>70000</v>
      </c>
      <c r="D13" s="63">
        <f t="shared" ca="1" si="0"/>
        <v>35000</v>
      </c>
      <c r="E13" s="64">
        <f t="shared" ca="1" si="0"/>
        <v>80000</v>
      </c>
      <c r="F13" s="63">
        <f t="shared" ca="1" si="0"/>
        <v>86000</v>
      </c>
      <c r="G13" s="63">
        <f t="shared" ca="1" si="0"/>
        <v>40000</v>
      </c>
      <c r="H13" s="65">
        <f t="shared" ca="1" si="0"/>
        <v>43000</v>
      </c>
      <c r="I13" s="79">
        <v>5</v>
      </c>
      <c r="J13" s="63">
        <v>28000</v>
      </c>
      <c r="K13" s="65">
        <v>47000</v>
      </c>
      <c r="L13" s="41">
        <v>10000</v>
      </c>
      <c r="M13" s="112" t="s">
        <v>52</v>
      </c>
      <c r="N13" s="62">
        <f t="shared" ca="1" si="1"/>
        <v>155000</v>
      </c>
      <c r="O13" s="63">
        <f t="shared" ca="1" si="2"/>
        <v>155000</v>
      </c>
      <c r="P13" s="63">
        <f t="shared" ca="1" si="2"/>
        <v>155000</v>
      </c>
      <c r="Q13" s="63">
        <f t="shared" ca="1" si="2"/>
        <v>155000</v>
      </c>
      <c r="R13" s="65">
        <f t="shared" ref="R13" ca="1" si="7">P13</f>
        <v>155000</v>
      </c>
      <c r="Z13" s="88">
        <v>70000</v>
      </c>
      <c r="AA13" s="88">
        <v>35000</v>
      </c>
      <c r="AB13" s="88">
        <v>80000</v>
      </c>
      <c r="AC13" s="88">
        <v>86000</v>
      </c>
      <c r="AD13" s="88">
        <v>40000</v>
      </c>
      <c r="AE13" s="88">
        <v>43000</v>
      </c>
      <c r="AF13" s="88"/>
      <c r="AG13" s="88">
        <v>72000</v>
      </c>
      <c r="AH13" s="88">
        <v>36000</v>
      </c>
      <c r="AI13" s="88">
        <v>80000</v>
      </c>
      <c r="AJ13" s="88">
        <v>86000</v>
      </c>
      <c r="AK13" s="88">
        <v>40000</v>
      </c>
      <c r="AL13" s="88">
        <v>43000</v>
      </c>
      <c r="AM13" s="88"/>
      <c r="AN13" s="88">
        <v>155000</v>
      </c>
      <c r="AO13" s="88"/>
      <c r="AP13" s="88">
        <v>157000</v>
      </c>
      <c r="AQ13" s="88"/>
      <c r="AR13" s="88"/>
      <c r="AS13" s="88"/>
      <c r="AT13" s="88"/>
    </row>
    <row r="14" spans="1:48" s="32" customFormat="1" ht="18" customHeight="1" x14ac:dyDescent="0.15">
      <c r="A14" s="41">
        <v>2000.0001</v>
      </c>
      <c r="B14" s="76" t="s">
        <v>6</v>
      </c>
      <c r="C14" s="62">
        <f t="shared" ca="1" si="0"/>
        <v>80000</v>
      </c>
      <c r="D14" s="63">
        <f t="shared" ca="1" si="0"/>
        <v>40000</v>
      </c>
      <c r="E14" s="64">
        <f t="shared" ca="1" si="0"/>
        <v>90000</v>
      </c>
      <c r="F14" s="63">
        <f t="shared" ca="1" si="0"/>
        <v>100000</v>
      </c>
      <c r="G14" s="63">
        <f t="shared" ca="1" si="0"/>
        <v>45000</v>
      </c>
      <c r="H14" s="65">
        <f t="shared" ca="1" si="0"/>
        <v>50000</v>
      </c>
      <c r="I14" s="79">
        <v>6</v>
      </c>
      <c r="J14" s="63">
        <v>42000</v>
      </c>
      <c r="K14" s="65">
        <v>62000</v>
      </c>
      <c r="L14" s="41">
        <v>25000</v>
      </c>
      <c r="M14" s="112" t="s">
        <v>53</v>
      </c>
      <c r="N14" s="62">
        <f t="shared" ca="1" si="1"/>
        <v>194000</v>
      </c>
      <c r="O14" s="63">
        <f t="shared" ca="1" si="2"/>
        <v>194000</v>
      </c>
      <c r="P14" s="63">
        <f t="shared" ca="1" si="2"/>
        <v>194000</v>
      </c>
      <c r="Q14" s="63">
        <f t="shared" ca="1" si="2"/>
        <v>194000</v>
      </c>
      <c r="R14" s="65">
        <f t="shared" ref="R14" ca="1" si="8">P14</f>
        <v>194000</v>
      </c>
      <c r="Z14" s="88">
        <v>80000</v>
      </c>
      <c r="AA14" s="88">
        <v>40000</v>
      </c>
      <c r="AB14" s="88">
        <v>90000</v>
      </c>
      <c r="AC14" s="88">
        <v>100000</v>
      </c>
      <c r="AD14" s="88">
        <v>45000</v>
      </c>
      <c r="AE14" s="88">
        <v>50000</v>
      </c>
      <c r="AF14" s="88"/>
      <c r="AG14" s="88">
        <v>86000</v>
      </c>
      <c r="AH14" s="88">
        <v>43000</v>
      </c>
      <c r="AI14" s="88">
        <v>100000</v>
      </c>
      <c r="AJ14" s="88">
        <v>110000</v>
      </c>
      <c r="AK14" s="88">
        <v>50000</v>
      </c>
      <c r="AL14" s="88">
        <v>55000</v>
      </c>
      <c r="AM14" s="88"/>
      <c r="AN14" s="88">
        <v>194000</v>
      </c>
      <c r="AO14" s="88"/>
      <c r="AP14" s="88">
        <v>196000</v>
      </c>
      <c r="AQ14" s="88"/>
      <c r="AR14" s="88"/>
      <c r="AS14" s="88"/>
      <c r="AT14" s="88"/>
    </row>
    <row r="15" spans="1:48" s="32" customFormat="1" ht="18" customHeight="1" x14ac:dyDescent="0.15">
      <c r="A15" s="41">
        <v>3000.0001000000002</v>
      </c>
      <c r="B15" s="76" t="s">
        <v>5</v>
      </c>
      <c r="C15" s="62">
        <f t="shared" ca="1" si="0"/>
        <v>110000</v>
      </c>
      <c r="D15" s="63">
        <f t="shared" ca="1" si="0"/>
        <v>55000</v>
      </c>
      <c r="E15" s="64">
        <f t="shared" ca="1" si="0"/>
        <v>120000</v>
      </c>
      <c r="F15" s="63">
        <f t="shared" ca="1" si="0"/>
        <v>130000</v>
      </c>
      <c r="G15" s="63">
        <f t="shared" ca="1" si="0"/>
        <v>60000</v>
      </c>
      <c r="H15" s="65">
        <f t="shared" ca="1" si="0"/>
        <v>65000</v>
      </c>
      <c r="I15" s="79">
        <v>7</v>
      </c>
      <c r="J15" s="63">
        <v>53000</v>
      </c>
      <c r="K15" s="65">
        <v>78000</v>
      </c>
      <c r="L15" s="41">
        <v>50000</v>
      </c>
      <c r="M15" s="113" t="s">
        <v>64</v>
      </c>
      <c r="N15" s="66">
        <f t="shared" ca="1" si="1"/>
        <v>271000</v>
      </c>
      <c r="O15" s="67">
        <f t="shared" ca="1" si="2"/>
        <v>271000</v>
      </c>
      <c r="P15" s="67">
        <f t="shared" ca="1" si="2"/>
        <v>271000</v>
      </c>
      <c r="Q15" s="67">
        <f t="shared" ca="1" si="2"/>
        <v>271000</v>
      </c>
      <c r="R15" s="69">
        <f t="shared" ref="R15" ca="1" si="9">P15</f>
        <v>271000</v>
      </c>
      <c r="Z15" s="88">
        <v>110000</v>
      </c>
      <c r="AA15" s="88">
        <v>55000</v>
      </c>
      <c r="AB15" s="88">
        <v>120000</v>
      </c>
      <c r="AC15" s="88">
        <v>130000</v>
      </c>
      <c r="AD15" s="88">
        <v>60000</v>
      </c>
      <c r="AE15" s="88">
        <v>65000</v>
      </c>
      <c r="AF15" s="88"/>
      <c r="AG15" s="88">
        <v>120000</v>
      </c>
      <c r="AH15" s="88">
        <v>60000</v>
      </c>
      <c r="AI15" s="88">
        <v>130000</v>
      </c>
      <c r="AJ15" s="88">
        <v>140000</v>
      </c>
      <c r="AK15" s="88">
        <v>65000</v>
      </c>
      <c r="AL15" s="88">
        <v>70000</v>
      </c>
      <c r="AM15" s="88"/>
      <c r="AN15" s="88">
        <v>271000</v>
      </c>
      <c r="AO15" s="88"/>
      <c r="AP15" s="88">
        <v>275000</v>
      </c>
      <c r="AQ15" s="88"/>
      <c r="AR15" s="88"/>
      <c r="AS15" s="88"/>
      <c r="AT15" s="88"/>
    </row>
    <row r="16" spans="1:48" s="32" customFormat="1" ht="18" customHeight="1" x14ac:dyDescent="0.15">
      <c r="A16" s="41">
        <v>5000.0001000000002</v>
      </c>
      <c r="B16" s="76" t="s">
        <v>4</v>
      </c>
      <c r="C16" s="62">
        <v>170000</v>
      </c>
      <c r="D16" s="63">
        <v>85000</v>
      </c>
      <c r="E16" s="64">
        <v>180000</v>
      </c>
      <c r="F16" s="63">
        <v>190000</v>
      </c>
      <c r="G16" s="63">
        <v>90000</v>
      </c>
      <c r="H16" s="65">
        <v>95000</v>
      </c>
      <c r="I16" s="79">
        <v>8</v>
      </c>
      <c r="J16" s="63">
        <v>67000</v>
      </c>
      <c r="K16" s="65">
        <v>100000</v>
      </c>
      <c r="L16" s="41"/>
      <c r="Z16" s="88">
        <v>170000</v>
      </c>
      <c r="AA16" s="88">
        <v>85000</v>
      </c>
      <c r="AB16" s="88">
        <v>180000</v>
      </c>
      <c r="AC16" s="88">
        <v>190000</v>
      </c>
      <c r="AD16" s="88">
        <v>90000</v>
      </c>
      <c r="AE16" s="88">
        <v>95000</v>
      </c>
      <c r="AF16" s="88"/>
      <c r="AG16" s="88">
        <v>170000</v>
      </c>
      <c r="AH16" s="88">
        <v>85000</v>
      </c>
      <c r="AI16" s="88">
        <v>180000</v>
      </c>
      <c r="AJ16" s="88">
        <v>190000</v>
      </c>
      <c r="AK16" s="88">
        <v>90000</v>
      </c>
      <c r="AL16" s="88">
        <v>95000</v>
      </c>
      <c r="AM16" s="88"/>
      <c r="AN16" s="88"/>
      <c r="AO16" s="88"/>
      <c r="AP16" s="88"/>
      <c r="AQ16" s="88"/>
      <c r="AR16" s="88"/>
      <c r="AS16" s="88"/>
      <c r="AT16" s="88"/>
    </row>
    <row r="17" spans="1:48" s="32" customFormat="1" ht="18" customHeight="1" x14ac:dyDescent="0.15">
      <c r="A17" s="41">
        <v>7000.0001000000002</v>
      </c>
      <c r="B17" s="76" t="s">
        <v>3</v>
      </c>
      <c r="C17" s="62">
        <v>240000</v>
      </c>
      <c r="D17" s="63">
        <v>120000</v>
      </c>
      <c r="E17" s="64">
        <v>260000</v>
      </c>
      <c r="F17" s="63">
        <v>280000</v>
      </c>
      <c r="G17" s="63">
        <v>130000</v>
      </c>
      <c r="H17" s="65">
        <v>140000</v>
      </c>
      <c r="I17" s="79">
        <v>9</v>
      </c>
      <c r="J17" s="63">
        <v>77000</v>
      </c>
      <c r="K17" s="65">
        <v>127000</v>
      </c>
      <c r="L17" s="41"/>
      <c r="M17" s="32" t="s">
        <v>56</v>
      </c>
      <c r="O17" s="205">
        <f>SUM(C31:H31)</f>
        <v>0</v>
      </c>
      <c r="P17" s="205"/>
      <c r="Q17" s="91"/>
      <c r="R17" s="91"/>
      <c r="AB17" s="88">
        <v>240000</v>
      </c>
      <c r="AC17" s="88">
        <v>120000</v>
      </c>
      <c r="AD17" s="88">
        <v>260000</v>
      </c>
      <c r="AE17" s="88">
        <v>280000</v>
      </c>
      <c r="AF17" s="88">
        <v>130000</v>
      </c>
      <c r="AG17" s="88">
        <v>140000</v>
      </c>
      <c r="AH17" s="88"/>
      <c r="AI17" s="88">
        <v>240000</v>
      </c>
      <c r="AJ17" s="88">
        <v>120000</v>
      </c>
      <c r="AK17" s="88">
        <v>260000</v>
      </c>
      <c r="AL17" s="88">
        <v>280000</v>
      </c>
      <c r="AM17" s="88">
        <v>130000</v>
      </c>
      <c r="AN17" s="88">
        <v>140000</v>
      </c>
      <c r="AO17" s="88"/>
      <c r="AP17" s="88"/>
      <c r="AQ17" s="88"/>
      <c r="AR17" s="88"/>
      <c r="AS17" s="88"/>
      <c r="AT17" s="88"/>
      <c r="AU17" s="88"/>
      <c r="AV17" s="88"/>
    </row>
    <row r="18" spans="1:48" s="32" customFormat="1" ht="18" customHeight="1" x14ac:dyDescent="0.15">
      <c r="A18" s="41">
        <v>10000.000099999999</v>
      </c>
      <c r="B18" s="76" t="s">
        <v>2</v>
      </c>
      <c r="C18" s="62">
        <v>340000</v>
      </c>
      <c r="D18" s="63">
        <v>170000</v>
      </c>
      <c r="E18" s="64">
        <v>360000</v>
      </c>
      <c r="F18" s="63">
        <v>380000</v>
      </c>
      <c r="G18" s="63">
        <v>180000</v>
      </c>
      <c r="H18" s="65">
        <v>190000</v>
      </c>
      <c r="I18" s="79">
        <v>10</v>
      </c>
      <c r="J18" s="63">
        <v>117000</v>
      </c>
      <c r="K18" s="65">
        <v>180000</v>
      </c>
      <c r="L18" s="41"/>
      <c r="M18" s="32" t="s">
        <v>65</v>
      </c>
      <c r="O18" s="205">
        <f>SUM(J31:K31)</f>
        <v>0</v>
      </c>
      <c r="P18" s="205"/>
      <c r="Q18" s="91"/>
      <c r="R18" s="91"/>
      <c r="AB18" s="88">
        <v>340000</v>
      </c>
      <c r="AC18" s="88">
        <v>170000</v>
      </c>
      <c r="AD18" s="88">
        <v>360000</v>
      </c>
      <c r="AE18" s="88">
        <v>380000</v>
      </c>
      <c r="AF18" s="88">
        <v>180000</v>
      </c>
      <c r="AG18" s="88">
        <v>190000</v>
      </c>
      <c r="AH18" s="88"/>
      <c r="AI18" s="88">
        <v>340000</v>
      </c>
      <c r="AJ18" s="88">
        <v>170000</v>
      </c>
      <c r="AK18" s="88">
        <v>360000</v>
      </c>
      <c r="AL18" s="88">
        <v>380000</v>
      </c>
      <c r="AM18" s="88">
        <v>180000</v>
      </c>
      <c r="AN18" s="88">
        <v>190000</v>
      </c>
      <c r="AO18" s="88"/>
      <c r="AP18" s="88"/>
      <c r="AQ18" s="88"/>
      <c r="AR18" s="88"/>
      <c r="AS18" s="88"/>
      <c r="AT18" s="88"/>
      <c r="AU18" s="88"/>
      <c r="AV18" s="88"/>
    </row>
    <row r="19" spans="1:48" s="32" customFormat="1" ht="18" customHeight="1" x14ac:dyDescent="0.15">
      <c r="A19" s="41">
        <v>20000.000100000001</v>
      </c>
      <c r="B19" s="76" t="s">
        <v>1</v>
      </c>
      <c r="C19" s="62">
        <v>450000</v>
      </c>
      <c r="D19" s="63">
        <v>225000</v>
      </c>
      <c r="E19" s="64">
        <v>480000</v>
      </c>
      <c r="F19" s="63">
        <v>500000</v>
      </c>
      <c r="G19" s="63">
        <v>240000</v>
      </c>
      <c r="H19" s="65">
        <v>250000</v>
      </c>
      <c r="I19" s="79">
        <v>11</v>
      </c>
      <c r="J19" s="63">
        <v>150000</v>
      </c>
      <c r="K19" s="65">
        <v>237000</v>
      </c>
      <c r="L19" s="41"/>
      <c r="M19" s="32" t="s">
        <v>66</v>
      </c>
      <c r="O19" s="205">
        <f>SUM(O31:S31)</f>
        <v>0</v>
      </c>
      <c r="P19" s="205"/>
      <c r="Q19" s="91"/>
      <c r="R19" s="91"/>
      <c r="AB19" s="88">
        <v>450000</v>
      </c>
      <c r="AC19" s="88">
        <v>225000</v>
      </c>
      <c r="AD19" s="88">
        <v>480000</v>
      </c>
      <c r="AE19" s="88">
        <v>500000</v>
      </c>
      <c r="AF19" s="88">
        <v>240000</v>
      </c>
      <c r="AG19" s="88">
        <v>250000</v>
      </c>
      <c r="AH19" s="88"/>
      <c r="AI19" s="88">
        <v>450000</v>
      </c>
      <c r="AJ19" s="88">
        <v>225000</v>
      </c>
      <c r="AK19" s="88">
        <v>480000</v>
      </c>
      <c r="AL19" s="88">
        <v>500000</v>
      </c>
      <c r="AM19" s="88">
        <v>240000</v>
      </c>
      <c r="AN19" s="88">
        <v>250000</v>
      </c>
      <c r="AO19" s="88"/>
      <c r="AP19" s="88"/>
      <c r="AQ19" s="88"/>
      <c r="AR19" s="88"/>
      <c r="AS19" s="88"/>
      <c r="AT19" s="88"/>
      <c r="AU19" s="88"/>
      <c r="AV19" s="88"/>
    </row>
    <row r="20" spans="1:48" s="32" customFormat="1" ht="18" customHeight="1" x14ac:dyDescent="0.15">
      <c r="A20" s="41">
        <v>50000.000099999997</v>
      </c>
      <c r="B20" s="77" t="s">
        <v>46</v>
      </c>
      <c r="C20" s="66">
        <v>550000</v>
      </c>
      <c r="D20" s="67">
        <v>275000</v>
      </c>
      <c r="E20" s="68">
        <v>580000</v>
      </c>
      <c r="F20" s="67">
        <v>600000</v>
      </c>
      <c r="G20" s="67">
        <v>290000</v>
      </c>
      <c r="H20" s="69">
        <v>300000</v>
      </c>
      <c r="I20" s="80">
        <v>12</v>
      </c>
      <c r="J20" s="67">
        <v>184000</v>
      </c>
      <c r="K20" s="69">
        <v>280000</v>
      </c>
      <c r="L20" s="41"/>
      <c r="M20" s="90" t="s">
        <v>57</v>
      </c>
      <c r="N20" s="90"/>
      <c r="O20" s="200">
        <f>O17+O18+O19</f>
        <v>0</v>
      </c>
      <c r="P20" s="200"/>
      <c r="Q20" s="92"/>
      <c r="R20" s="92"/>
      <c r="AB20" s="88">
        <v>550000</v>
      </c>
      <c r="AC20" s="88">
        <v>275000</v>
      </c>
      <c r="AD20" s="88">
        <v>580000</v>
      </c>
      <c r="AE20" s="88">
        <v>600000</v>
      </c>
      <c r="AF20" s="88">
        <v>290000</v>
      </c>
      <c r="AG20" s="88">
        <v>300000</v>
      </c>
      <c r="AH20" s="88"/>
      <c r="AI20" s="88">
        <v>550000</v>
      </c>
      <c r="AJ20" s="88">
        <v>275000</v>
      </c>
      <c r="AK20" s="88">
        <v>580000</v>
      </c>
      <c r="AL20" s="88">
        <v>600000</v>
      </c>
      <c r="AM20" s="88">
        <v>290000</v>
      </c>
      <c r="AN20" s="88">
        <v>300000</v>
      </c>
      <c r="AO20" s="88"/>
      <c r="AP20" s="88"/>
      <c r="AQ20" s="88"/>
      <c r="AR20" s="88"/>
      <c r="AS20" s="88"/>
      <c r="AT20" s="88"/>
      <c r="AU20" s="88"/>
      <c r="AV20" s="88"/>
    </row>
    <row r="21" spans="1:48" s="32" customFormat="1" ht="18" customHeight="1" thickBot="1" x14ac:dyDescent="0.2">
      <c r="A21" s="2"/>
      <c r="B21" s="1"/>
      <c r="C21" s="2"/>
      <c r="D21" s="2"/>
      <c r="E21" s="2"/>
      <c r="F21" s="21"/>
      <c r="G21" s="22"/>
      <c r="H21" s="21"/>
      <c r="I21" s="21"/>
      <c r="J21" s="21"/>
      <c r="K21" s="21"/>
      <c r="L21" s="41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</row>
    <row r="22" spans="1:48" s="3" customFormat="1" ht="15.75" thickTop="1" thickBot="1" x14ac:dyDescent="0.2">
      <c r="A22" s="2"/>
      <c r="B22" s="12">
        <v>0</v>
      </c>
      <c r="C22" s="2" t="s">
        <v>38</v>
      </c>
      <c r="D22" s="2"/>
      <c r="E22" s="18"/>
      <c r="F22" s="19"/>
      <c r="G22" s="2"/>
      <c r="H22" s="10"/>
      <c r="I22" s="19"/>
      <c r="J22" s="10"/>
      <c r="K22" s="10"/>
      <c r="M22" s="2"/>
      <c r="N22" s="2"/>
      <c r="O22" s="2"/>
      <c r="P22" s="2"/>
      <c r="Q22" s="2"/>
      <c r="R22" s="2"/>
      <c r="S22" s="2"/>
      <c r="T22" s="2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</row>
    <row r="23" spans="1:48" s="100" customFormat="1" ht="16.5" customHeight="1" thickTop="1" x14ac:dyDescent="0.15">
      <c r="B23" s="101"/>
    </row>
    <row r="24" spans="1:48" s="100" customFormat="1" ht="24" hidden="1" customHeight="1" x14ac:dyDescent="0.15">
      <c r="B24" s="101"/>
    </row>
    <row r="25" spans="1:48" s="100" customFormat="1" ht="45" hidden="1" customHeight="1" x14ac:dyDescent="0.15">
      <c r="B25" s="101"/>
    </row>
    <row r="26" spans="1:48" s="100" customFormat="1" ht="45" hidden="1" customHeight="1" x14ac:dyDescent="0.15">
      <c r="B26" s="101"/>
    </row>
    <row r="27" spans="1:48" s="100" customFormat="1" ht="45" hidden="1" customHeight="1" x14ac:dyDescent="0.15">
      <c r="B27" s="101"/>
    </row>
    <row r="28" spans="1:48" s="100" customFormat="1" ht="45" hidden="1" customHeight="1" x14ac:dyDescent="0.15">
      <c r="B28" s="101"/>
    </row>
    <row r="29" spans="1:48" s="100" customFormat="1" ht="45" hidden="1" customHeight="1" x14ac:dyDescent="0.15">
      <c r="B29" s="101"/>
    </row>
    <row r="30" spans="1:48" s="100" customFormat="1" ht="45" hidden="1" customHeight="1" x14ac:dyDescent="0.15">
      <c r="B30" s="101"/>
      <c r="I30" s="100">
        <f>IF(AND($C$8&gt;0,$I$8=1),$B$31,0)</f>
        <v>0</v>
      </c>
      <c r="J30" s="100">
        <f>IF(AND($C$8&gt;0,$I$8=2,$B$31&lt;3),$B$31,0)</f>
        <v>0</v>
      </c>
      <c r="O30" s="102">
        <f>IF(N8&gt;=2000,MATCH(N8,省エネ面積区分,1),0)</f>
        <v>0</v>
      </c>
      <c r="P30" s="102">
        <f>IF(O8&gt;=2000,MATCH(O8,省エネ面積区分,1),0)</f>
        <v>0</v>
      </c>
      <c r="Q30" s="102">
        <f>IF(P8&gt;=2000,MATCH(P8,省エネ面積区分,1),0)</f>
        <v>0</v>
      </c>
      <c r="R30" s="102">
        <f>IF(Q8&gt;=2000,MATCH(Q8,省エネ面積区分,1),0)</f>
        <v>0</v>
      </c>
      <c r="S30" s="102">
        <f>IF(R8&gt;=2000,MATCH(R8,省エネ面積区分,1),0)</f>
        <v>0</v>
      </c>
    </row>
    <row r="31" spans="1:48" s="100" customFormat="1" ht="24" hidden="1" customHeight="1" x14ac:dyDescent="0.15">
      <c r="A31" s="105"/>
      <c r="B31" s="106">
        <f>IF($B$8&lt;&gt;0,MATCH($B$8,検査面積区分,1),0)</f>
        <v>0</v>
      </c>
      <c r="C31" s="107" t="str">
        <f>IF($C$8=1,IF($B$8&gt;0,INDEX(検査手数料,$B$31,$C$8),""),"")</f>
        <v/>
      </c>
      <c r="D31" s="107" t="str">
        <f>IF($C$8=2,IF($B$8&gt;0,INDEX(検査手数料,$B$31,$C$8),""),"")</f>
        <v/>
      </c>
      <c r="E31" s="107" t="str">
        <f>IF($C$8=3,IF($B$8&gt;0,INDEX(検査手数料,$B$31,$C$8),""),"")</f>
        <v/>
      </c>
      <c r="F31" s="107" t="str">
        <f>IF($C$8=4,IF($B$8&gt;0,INDEX(検査手数料,$B$31,$C$8),""),"")</f>
        <v/>
      </c>
      <c r="G31" s="107" t="str">
        <f>IF($C$8=5,IF($B$8&gt;0,INDEX(検査手数料,$B$31,$C$8),""),"")</f>
        <v/>
      </c>
      <c r="H31" s="107" t="str">
        <f>IF($C$8=6,IF($B$8&gt;0,INDEX(検査手数料,$B$31,$C$8),""),"")</f>
        <v/>
      </c>
      <c r="I31" s="107"/>
      <c r="J31" s="107" t="str">
        <f>IF(AND($I$8=2,$B$31&gt;2),INDEX(検査_加算手数料,$B$31,$I$8),"")</f>
        <v/>
      </c>
      <c r="K31" s="107" t="str">
        <f>IF(AND($C$8&gt;0,$I$8=3),INDEX(検査_加算手数料,$B$31,$I$8),"")</f>
        <v/>
      </c>
      <c r="L31" s="108" t="s">
        <v>54</v>
      </c>
      <c r="M31" s="109"/>
      <c r="N31" s="110"/>
      <c r="O31" s="107">
        <f>IF(AND($C$8&gt;2,O30&gt;0),INDEX(省エネ加算,O30,1),0)</f>
        <v>0</v>
      </c>
      <c r="P31" s="107">
        <f>IF(AND($C$8&gt;2,P30&gt;0),INDEX(省エネ加算,P30,2),0)</f>
        <v>0</v>
      </c>
      <c r="Q31" s="107">
        <f>IF(AND($C$8&gt;2,Q30&gt;0),INDEX(省エネ加算,Q30,3),0)</f>
        <v>0</v>
      </c>
      <c r="R31" s="107">
        <f>IF(AND($C$8&gt;2,R30&gt;0),INDEX(省エネ加算,R30,4),0)</f>
        <v>0</v>
      </c>
      <c r="S31" s="107">
        <f>IF(AND($C$8&gt;2,S30&gt;0),INDEX(省エネ加算,S30,5),0)</f>
        <v>0</v>
      </c>
    </row>
    <row r="32" spans="1:48" s="102" customFormat="1" ht="24" hidden="1" customHeight="1" x14ac:dyDescent="0.15">
      <c r="A32" s="100"/>
      <c r="B32" s="101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1:46" s="100" customFormat="1" ht="24" customHeight="1" x14ac:dyDescent="0.15">
      <c r="B33" s="101"/>
    </row>
    <row r="34" spans="1:46" s="100" customFormat="1" ht="24" customHeight="1" x14ac:dyDescent="0.15">
      <c r="B34" s="101"/>
    </row>
    <row r="35" spans="1:46" s="100" customFormat="1" ht="24" customHeight="1" x14ac:dyDescent="0.15">
      <c r="B35" s="101"/>
    </row>
    <row r="36" spans="1:46" s="100" customFormat="1" ht="24" customHeight="1" x14ac:dyDescent="0.15">
      <c r="B36" s="101"/>
    </row>
    <row r="37" spans="1:46" s="100" customFormat="1" ht="24" customHeight="1" x14ac:dyDescent="0.15">
      <c r="B37" s="101"/>
      <c r="M37" s="2"/>
    </row>
    <row r="38" spans="1:46" s="3" customFormat="1" ht="24" customHeight="1" x14ac:dyDescent="0.15">
      <c r="A38" s="2"/>
      <c r="B38" s="1"/>
      <c r="C38" s="2"/>
      <c r="D38" s="2"/>
      <c r="E38" s="2"/>
      <c r="F38" s="2"/>
      <c r="G38" s="2"/>
      <c r="H38" s="2"/>
      <c r="I38" s="2"/>
      <c r="J38" s="2"/>
      <c r="K38" s="2"/>
      <c r="M38" s="2"/>
      <c r="N38" s="2"/>
      <c r="O38" s="2"/>
      <c r="P38" s="2"/>
      <c r="Q38" s="2"/>
      <c r="R38" s="2"/>
      <c r="S38" s="2"/>
      <c r="T38" s="2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</row>
    <row r="39" spans="1:46" s="3" customFormat="1" ht="24" customHeight="1" x14ac:dyDescent="0.15">
      <c r="A39" s="2"/>
      <c r="B39" s="1"/>
      <c r="C39" s="2"/>
      <c r="D39" s="2"/>
      <c r="E39" s="2"/>
      <c r="F39" s="2"/>
      <c r="G39" s="2"/>
      <c r="H39" s="2"/>
      <c r="I39" s="2"/>
      <c r="J39" s="2"/>
      <c r="K39" s="2"/>
      <c r="M39" s="2"/>
      <c r="N39" s="2"/>
      <c r="O39" s="2"/>
      <c r="P39" s="2"/>
      <c r="Q39" s="2"/>
      <c r="R39" s="2"/>
      <c r="S39" s="2"/>
      <c r="T39" s="2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</row>
    <row r="40" spans="1:46" s="3" customFormat="1" ht="24" customHeight="1" x14ac:dyDescent="0.15">
      <c r="A40" s="2"/>
      <c r="B40" s="1"/>
      <c r="C40" s="2"/>
      <c r="D40" s="2"/>
      <c r="E40" s="2"/>
      <c r="F40" s="2"/>
      <c r="G40" s="2"/>
      <c r="H40" s="2"/>
      <c r="I40" s="2"/>
      <c r="J40" s="2"/>
      <c r="K40" s="2"/>
      <c r="M40" s="2"/>
      <c r="N40" s="2"/>
      <c r="O40" s="2"/>
      <c r="P40" s="2"/>
      <c r="Q40" s="2"/>
      <c r="R40" s="2"/>
      <c r="S40" s="2"/>
      <c r="T40" s="2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</row>
    <row r="41" spans="1:46" s="3" customFormat="1" ht="24" customHeight="1" x14ac:dyDescent="0.15">
      <c r="A41" s="2"/>
      <c r="B41" s="1"/>
      <c r="C41" s="2"/>
      <c r="D41" s="2"/>
      <c r="E41" s="2"/>
      <c r="F41" s="2"/>
      <c r="G41" s="2"/>
      <c r="H41" s="2"/>
      <c r="I41" s="2"/>
      <c r="J41" s="2"/>
      <c r="K41" s="2"/>
      <c r="M41" s="2"/>
      <c r="N41" s="2"/>
      <c r="O41" s="2"/>
      <c r="P41" s="2"/>
      <c r="Q41" s="2"/>
      <c r="R41" s="2"/>
      <c r="S41" s="2"/>
      <c r="T41" s="2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</row>
    <row r="42" spans="1:46" s="3" customFormat="1" ht="24" customHeight="1" x14ac:dyDescent="0.15">
      <c r="A42" s="2"/>
      <c r="B42" s="1"/>
      <c r="C42" s="2"/>
      <c r="D42" s="2"/>
      <c r="E42" s="2"/>
      <c r="F42" s="2"/>
      <c r="G42" s="2"/>
      <c r="H42" s="2"/>
      <c r="I42" s="2"/>
      <c r="J42" s="2"/>
      <c r="K42" s="2"/>
      <c r="M42" s="2"/>
      <c r="N42" s="2"/>
      <c r="O42" s="2"/>
      <c r="P42" s="2"/>
      <c r="Q42" s="2"/>
      <c r="R42" s="2"/>
      <c r="S42" s="2"/>
      <c r="T42" s="2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</row>
    <row r="43" spans="1:46" s="3" customFormat="1" ht="24" customHeight="1" x14ac:dyDescent="0.15">
      <c r="A43" s="2"/>
      <c r="B43" s="1"/>
      <c r="C43" s="2"/>
      <c r="D43" s="2"/>
      <c r="E43" s="2"/>
      <c r="F43" s="2"/>
      <c r="G43" s="2"/>
      <c r="H43" s="2"/>
      <c r="I43" s="2"/>
      <c r="J43" s="2"/>
      <c r="K43" s="2"/>
      <c r="M43" s="2"/>
      <c r="N43" s="2"/>
      <c r="O43" s="2"/>
      <c r="P43" s="2"/>
      <c r="Q43" s="2"/>
      <c r="R43" s="2"/>
      <c r="S43" s="2"/>
      <c r="T43" s="2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1:46" ht="24" customHeight="1" x14ac:dyDescent="0.15"/>
    <row r="45" spans="1:46" ht="24" customHeight="1" x14ac:dyDescent="0.15"/>
    <row r="46" spans="1:46" ht="24" customHeight="1" x14ac:dyDescent="0.15"/>
    <row r="47" spans="1:46" ht="24" customHeight="1" x14ac:dyDescent="0.15"/>
    <row r="48" spans="1:46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</sheetData>
  <sheetProtection sheet="1" objects="1" scenarios="1"/>
  <mergeCells count="26">
    <mergeCell ref="M3:R5"/>
    <mergeCell ref="M6:M8"/>
    <mergeCell ref="O20:P20"/>
    <mergeCell ref="N6:N7"/>
    <mergeCell ref="O6:O7"/>
    <mergeCell ref="R6:R7"/>
    <mergeCell ref="P6:P7"/>
    <mergeCell ref="Q6:Q7"/>
    <mergeCell ref="O18:P18"/>
    <mergeCell ref="O19:P19"/>
    <mergeCell ref="O17:P17"/>
    <mergeCell ref="I2:J2"/>
    <mergeCell ref="H4:H7"/>
    <mergeCell ref="C3:H3"/>
    <mergeCell ref="I4:K4"/>
    <mergeCell ref="J5:K5"/>
    <mergeCell ref="G4:G7"/>
    <mergeCell ref="J6:J7"/>
    <mergeCell ref="K6:K7"/>
    <mergeCell ref="I5:I7"/>
    <mergeCell ref="I3:K3"/>
    <mergeCell ref="B4:B7"/>
    <mergeCell ref="C4:C7"/>
    <mergeCell ref="D4:D7"/>
    <mergeCell ref="E4:E7"/>
    <mergeCell ref="F4:F7"/>
  </mergeCells>
  <phoneticPr fontId="2"/>
  <conditionalFormatting sqref="D9:D20">
    <cfRule type="cellIs" dxfId="25" priority="34" operator="equal">
      <formula>$D$31</formula>
    </cfRule>
  </conditionalFormatting>
  <conditionalFormatting sqref="C9:C20">
    <cfRule type="cellIs" dxfId="24" priority="33" operator="equal">
      <formula>$C$31</formula>
    </cfRule>
  </conditionalFormatting>
  <conditionalFormatting sqref="E9:E20">
    <cfRule type="cellIs" dxfId="23" priority="32" operator="equal">
      <formula>$E$31</formula>
    </cfRule>
  </conditionalFormatting>
  <conditionalFormatting sqref="F9:F20">
    <cfRule type="cellIs" dxfId="22" priority="31" operator="equal">
      <formula>$F$31</formula>
    </cfRule>
  </conditionalFormatting>
  <conditionalFormatting sqref="G9:G20">
    <cfRule type="cellIs" dxfId="21" priority="30" operator="equal">
      <formula>$G$31</formula>
    </cfRule>
  </conditionalFormatting>
  <conditionalFormatting sqref="K9:K20">
    <cfRule type="cellIs" dxfId="20" priority="29" operator="equal">
      <formula>$K$31</formula>
    </cfRule>
  </conditionalFormatting>
  <conditionalFormatting sqref="D8">
    <cfRule type="cellIs" dxfId="19" priority="28" operator="equal">
      <formula>2</formula>
    </cfRule>
  </conditionalFormatting>
  <conditionalFormatting sqref="C8">
    <cfRule type="cellIs" dxfId="18" priority="27" operator="equal">
      <formula>1</formula>
    </cfRule>
  </conditionalFormatting>
  <conditionalFormatting sqref="E8">
    <cfRule type="cellIs" dxfId="17" priority="26" operator="equal">
      <formula>3</formula>
    </cfRule>
  </conditionalFormatting>
  <conditionalFormatting sqref="F8">
    <cfRule type="cellIs" dxfId="16" priority="25" operator="equal">
      <formula>4</formula>
    </cfRule>
  </conditionalFormatting>
  <conditionalFormatting sqref="G8">
    <cfRule type="cellIs" dxfId="15" priority="24" operator="equal">
      <formula>5</formula>
    </cfRule>
  </conditionalFormatting>
  <conditionalFormatting sqref="H8:K8">
    <cfRule type="cellIs" dxfId="14" priority="23" operator="equal">
      <formula>6</formula>
    </cfRule>
  </conditionalFormatting>
  <conditionalFormatting sqref="B8">
    <cfRule type="cellIs" dxfId="13" priority="22" operator="greaterThan">
      <formula>0.00005</formula>
    </cfRule>
  </conditionalFormatting>
  <conditionalFormatting sqref="N8">
    <cfRule type="cellIs" dxfId="12" priority="21" operator="greaterThan">
      <formula>0.00005</formula>
    </cfRule>
  </conditionalFormatting>
  <conditionalFormatting sqref="N9:N15">
    <cfRule type="cellIs" dxfId="11" priority="20" operator="equal">
      <formula>$O$31</formula>
    </cfRule>
  </conditionalFormatting>
  <conditionalFormatting sqref="I9:I20">
    <cfRule type="cellIs" dxfId="10" priority="16" operator="equal">
      <formula>$I$30</formula>
    </cfRule>
  </conditionalFormatting>
  <conditionalFormatting sqref="J11:J20">
    <cfRule type="cellIs" dxfId="9" priority="15" operator="equal">
      <formula>$J$31</formula>
    </cfRule>
  </conditionalFormatting>
  <conditionalFormatting sqref="J9:J10">
    <cfRule type="cellIs" dxfId="8" priority="14" operator="equal">
      <formula>$J$30</formula>
    </cfRule>
  </conditionalFormatting>
  <conditionalFormatting sqref="H9">
    <cfRule type="cellIs" dxfId="7" priority="12" operator="equal">
      <formula>$K$31</formula>
    </cfRule>
  </conditionalFormatting>
  <conditionalFormatting sqref="H9:H20">
    <cfRule type="cellIs" dxfId="6" priority="11" operator="equal">
      <formula>$H$31</formula>
    </cfRule>
  </conditionalFormatting>
  <conditionalFormatting sqref="O8:P8 R8">
    <cfRule type="cellIs" dxfId="5" priority="10" operator="greaterThan">
      <formula>0.00005</formula>
    </cfRule>
  </conditionalFormatting>
  <conditionalFormatting sqref="Q9:Q15">
    <cfRule type="cellIs" dxfId="4" priority="4" operator="equal">
      <formula>$R$31</formula>
    </cfRule>
  </conditionalFormatting>
  <conditionalFormatting sqref="Q8">
    <cfRule type="cellIs" dxfId="3" priority="7" operator="greaterThan">
      <formula>0.00005</formula>
    </cfRule>
  </conditionalFormatting>
  <conditionalFormatting sqref="O9:O15">
    <cfRule type="cellIs" dxfId="2" priority="6" operator="equal">
      <formula>$P$31</formula>
    </cfRule>
  </conditionalFormatting>
  <conditionalFormatting sqref="P9:P15">
    <cfRule type="cellIs" dxfId="1" priority="5" operator="equal">
      <formula>$Q$31</formula>
    </cfRule>
  </conditionalFormatting>
  <conditionalFormatting sqref="R9:R15">
    <cfRule type="cellIs" dxfId="0" priority="3" operator="equal">
      <formula>$S$31</formula>
    </cfRule>
  </conditionalFormatting>
  <pageMargins left="0.7" right="0.7" top="0.75" bottom="0.75" header="0.3" footer="0.3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19050</xdr:rowOff>
                  </from>
                  <to>
                    <xdr:col>2</xdr:col>
                    <xdr:colOff>495300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3</xdr:col>
                    <xdr:colOff>247650</xdr:colOff>
                    <xdr:row>7</xdr:row>
                    <xdr:rowOff>19050</xdr:rowOff>
                  </from>
                  <to>
                    <xdr:col>3</xdr:col>
                    <xdr:colOff>523875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4</xdr:col>
                    <xdr:colOff>238125</xdr:colOff>
                    <xdr:row>7</xdr:row>
                    <xdr:rowOff>9525</xdr:rowOff>
                  </from>
                  <to>
                    <xdr:col>4</xdr:col>
                    <xdr:colOff>485775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Option Button 4">
              <controlPr defaultSize="0" autoFill="0" autoLine="0" autoPict="0">
                <anchor moveWithCells="1">
                  <from>
                    <xdr:col>5</xdr:col>
                    <xdr:colOff>238125</xdr:colOff>
                    <xdr:row>7</xdr:row>
                    <xdr:rowOff>28575</xdr:rowOff>
                  </from>
                  <to>
                    <xdr:col>5</xdr:col>
                    <xdr:colOff>447675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Option Button 5">
              <controlPr defaultSize="0" autoFill="0" autoLine="0" autoPict="0">
                <anchor moveWithCells="1">
                  <from>
                    <xdr:col>6</xdr:col>
                    <xdr:colOff>247650</xdr:colOff>
                    <xdr:row>7</xdr:row>
                    <xdr:rowOff>9525</xdr:rowOff>
                  </from>
                  <to>
                    <xdr:col>6</xdr:col>
                    <xdr:colOff>476250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Option Button 6">
              <controlPr defaultSize="0" autoFill="0" autoLine="0" autoPict="0">
                <anchor moveWithCells="1">
                  <from>
                    <xdr:col>7</xdr:col>
                    <xdr:colOff>238125</xdr:colOff>
                    <xdr:row>7</xdr:row>
                    <xdr:rowOff>9525</xdr:rowOff>
                  </from>
                  <to>
                    <xdr:col>7</xdr:col>
                    <xdr:colOff>438150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0" name="Group Box 13">
              <controlPr defaultSize="0" autoFill="0" autoPict="0">
                <anchor moveWithCells="1">
                  <from>
                    <xdr:col>2</xdr:col>
                    <xdr:colOff>0</xdr:colOff>
                    <xdr:row>6</xdr:row>
                    <xdr:rowOff>133350</xdr:rowOff>
                  </from>
                  <to>
                    <xdr:col>7</xdr:col>
                    <xdr:colOff>657225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1" name="Option Button 17">
              <controlPr defaultSize="0" autoFill="0" autoLine="0" autoPict="0">
                <anchor moveWithCells="1">
                  <from>
                    <xdr:col>8</xdr:col>
                    <xdr:colOff>209550</xdr:colOff>
                    <xdr:row>7</xdr:row>
                    <xdr:rowOff>0</xdr:rowOff>
                  </from>
                  <to>
                    <xdr:col>8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2" name="Option Button 18">
              <controlPr defaultSize="0" autoFill="0" autoLine="0" autoPict="0">
                <anchor moveWithCells="1">
                  <from>
                    <xdr:col>9</xdr:col>
                    <xdr:colOff>257175</xdr:colOff>
                    <xdr:row>7</xdr:row>
                    <xdr:rowOff>9525</xdr:rowOff>
                  </from>
                  <to>
                    <xdr:col>9</xdr:col>
                    <xdr:colOff>476250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3" name="Option Button 20">
              <controlPr defaultSize="0" autoFill="0" autoLine="0" autoPict="0">
                <anchor moveWithCells="1">
                  <from>
                    <xdr:col>10</xdr:col>
                    <xdr:colOff>247650</xdr:colOff>
                    <xdr:row>7</xdr:row>
                    <xdr:rowOff>0</xdr:rowOff>
                  </from>
                  <to>
                    <xdr:col>10</xdr:col>
                    <xdr:colOff>457200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4" name="Group Box 22">
              <controlPr defaultSize="0" autoFill="0" autoPict="0">
                <anchor moveWithCells="1">
                  <from>
                    <xdr:col>8</xdr:col>
                    <xdr:colOff>85725</xdr:colOff>
                    <xdr:row>6</xdr:row>
                    <xdr:rowOff>171450</xdr:rowOff>
                  </from>
                  <to>
                    <xdr:col>10</xdr:col>
                    <xdr:colOff>676275</xdr:colOff>
                    <xdr:row>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22</vt:i4>
      </vt:variant>
    </vt:vector>
  </HeadingPairs>
  <TitlesOfParts>
    <vt:vector size="24" baseType="lpstr">
      <vt:lpstr>確認申請手数料</vt:lpstr>
      <vt:lpstr>検査手数料</vt:lpstr>
      <vt:lpstr>加算手数料</vt:lpstr>
      <vt:lpstr>階避難</vt:lpstr>
      <vt:lpstr>確認_旧手数料</vt:lpstr>
      <vt:lpstr>確認_新手数料</vt:lpstr>
      <vt:lpstr>基準日</vt:lpstr>
      <vt:lpstr>検査_加算手数料</vt:lpstr>
      <vt:lpstr>検査手数料!検査手数料</vt:lpstr>
      <vt:lpstr>検査手数料!検査面積区分</vt:lpstr>
      <vt:lpstr>検証加算</vt:lpstr>
      <vt:lpstr>構造計算書主棟加算</vt:lpstr>
      <vt:lpstr>構造計算書他棟加算</vt:lpstr>
      <vt:lpstr>省エネ加算</vt:lpstr>
      <vt:lpstr>省エネ面積区分</vt:lpstr>
      <vt:lpstr>検査手数料!申請手数料</vt:lpstr>
      <vt:lpstr>申請手数料</vt:lpstr>
      <vt:lpstr>検査手数料!申請種類</vt:lpstr>
      <vt:lpstr>申請種類</vt:lpstr>
      <vt:lpstr>全館避難</vt:lpstr>
      <vt:lpstr>耐火性能</vt:lpstr>
      <vt:lpstr>天空率</vt:lpstr>
      <vt:lpstr>防火区画</vt:lpstr>
      <vt:lpstr>面積区分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利用者50</dc:creator>
  <cp:lastModifiedBy>杉本　企画運営本部調査役</cp:lastModifiedBy>
  <dcterms:created xsi:type="dcterms:W3CDTF">2016-03-02T05:28:11Z</dcterms:created>
  <dcterms:modified xsi:type="dcterms:W3CDTF">2019-09-24T05:17:14Z</dcterms:modified>
</cp:coreProperties>
</file>